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220" tabRatio="933" activeTab="4"/>
  </bookViews>
  <sheets>
    <sheet name="Information" sheetId="1" r:id="rId1"/>
    <sheet name="Fertilizer Input Section" sheetId="2" r:id="rId2"/>
    <sheet name="Cornstalk Fertilizer Value" sheetId="3" r:id="rId3"/>
    <sheet name="Wheat Straw Fertilizer Value" sheetId="4" r:id="rId4"/>
    <sheet name="Soybean straw Fertilizer Value" sheetId="5" r:id="rId5"/>
  </sheets>
  <definedNames/>
  <calcPr fullCalcOnLoad="1"/>
</workbook>
</file>

<file path=xl/sharedStrings.xml><?xml version="1.0" encoding="utf-8"?>
<sst xmlns="http://schemas.openxmlformats.org/spreadsheetml/2006/main" count="139" uniqueCount="60">
  <si>
    <t>Bushels/Acre</t>
  </si>
  <si>
    <t>Tons Residue</t>
  </si>
  <si>
    <t>N</t>
  </si>
  <si>
    <t>P</t>
  </si>
  <si>
    <t>K</t>
  </si>
  <si>
    <t>S</t>
  </si>
  <si>
    <t>Total Value</t>
  </si>
  <si>
    <t>Value/Ton</t>
  </si>
  <si>
    <t>Corn Stover</t>
  </si>
  <si>
    <t xml:space="preserve"> </t>
  </si>
  <si>
    <t>Harvested</t>
  </si>
  <si>
    <t>Harvest</t>
  </si>
  <si>
    <t>Lbs Residue</t>
  </si>
  <si>
    <t>Percent</t>
  </si>
  <si>
    <t>Per Bu</t>
  </si>
  <si>
    <t>Tons/Acre</t>
  </si>
  <si>
    <t>Total</t>
  </si>
  <si>
    <t>Value</t>
  </si>
  <si>
    <t>Price/Ton Nitrogen</t>
  </si>
  <si>
    <t>Price/Ton Phosphorus</t>
  </si>
  <si>
    <t>Bushels/ Acre</t>
  </si>
  <si>
    <t>Current Fertilizer Prices</t>
  </si>
  <si>
    <t>Price/Ton Potash</t>
  </si>
  <si>
    <t>Price / Ton Sulfur</t>
  </si>
  <si>
    <t>Price/Ton Sulfur</t>
  </si>
  <si>
    <t>Wheat Straw</t>
  </si>
  <si>
    <t># Residue/Bushel</t>
  </si>
  <si>
    <t>Pounds of Residue</t>
  </si>
  <si>
    <t>Fertilizer Value of Corn Stover based on Amount Harvested</t>
  </si>
  <si>
    <t>Fertilizer Value of Wheat based on Amount Harvested</t>
  </si>
  <si>
    <t>Donald Guthmiller</t>
  </si>
  <si>
    <t xml:space="preserve">
Marketing/Farm Management Educator</t>
  </si>
  <si>
    <t xml:space="preserve">
Cooperative Extension Service</t>
  </si>
  <si>
    <t xml:space="preserve">
PO Box 268</t>
  </si>
  <si>
    <t xml:space="preserve">
Hayti, SD 57241</t>
  </si>
  <si>
    <t xml:space="preserve">
605-783-3656      
</t>
  </si>
  <si>
    <t xml:space="preserve">
This spreadsheet is intended for educational purposes only.       
</t>
  </si>
  <si>
    <t xml:space="preserve">DISCLAIMER      
 The authors and distributors of the template assume no liability for use or misuse of this template or the decisions which result.          
</t>
  </si>
  <si>
    <t>Developed by</t>
  </si>
  <si>
    <t>in residue</t>
  </si>
  <si>
    <t>Fertilizer</t>
  </si>
  <si>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Average Grain Yields, stover/straw yields, and nitrogen (N), phosphorus (P), potassium (K</t>
    </r>
    <r>
      <rPr>
        <b/>
        <vertAlign val="subscript"/>
        <sz val="12"/>
        <rFont val="Andale Mono"/>
        <family val="3"/>
      </rPr>
      <t>2</t>
    </r>
    <r>
      <rPr>
        <b/>
        <sz val="12"/>
        <rFont val="Arial"/>
        <family val="2"/>
      </rPr>
      <t>0), and sulfur (S).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</si>
  <si>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Woodard and Bly, 2004 – 2006 SDSU, Brookings SD</t>
    </r>
  </si>
  <si>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# Residue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</si>
  <si>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Dry matter basis. Includes most of the above ground portion of the plant stover/straw remaining directly after grain harvest.</t>
    </r>
  </si>
  <si>
    <t xml:space="preserve">Assumptions:  </t>
  </si>
  <si>
    <t>1)The concentration of nutrients is consistent</t>
  </si>
  <si>
    <t>2)If the soil tests of the area are high in K, a value of zero may want to be assigned to the K.</t>
  </si>
  <si>
    <t>3)The removal of Nitrogen or phosphate in the stover doesn't translate basis to maintain yield</t>
  </si>
  <si>
    <t xml:space="preserve">   into having to replace those on a short term.</t>
  </si>
  <si>
    <r>
      <t>Price/Ton Potash (K</t>
    </r>
    <r>
      <rPr>
        <b/>
        <vertAlign val="subscript"/>
        <sz val="14"/>
        <rFont val="Andale Mono"/>
        <family val="3"/>
      </rPr>
      <t>2</t>
    </r>
    <r>
      <rPr>
        <b/>
        <sz val="14"/>
        <rFont val="Arial"/>
        <family val="2"/>
      </rPr>
      <t>O)</t>
    </r>
  </si>
  <si>
    <t>Price/Ton Nitrogen (N)</t>
  </si>
  <si>
    <r>
      <t>Price/Ton Phosphorus (P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5</t>
    </r>
    <r>
      <rPr>
        <b/>
        <sz val="14"/>
        <rFont val="Arial"/>
        <family val="2"/>
      </rPr>
      <t>)</t>
    </r>
  </si>
  <si>
    <t>Soybean Straw</t>
  </si>
  <si>
    <t>Soybean residue</t>
  </si>
  <si>
    <t>Crop Residue Fertilizer Calculator</t>
  </si>
  <si>
    <t>These values do not include the cost of raking, baling, and hauling off the field.</t>
  </si>
  <si>
    <t>Then click on one of the tabs below for the value of removing each crop type residue.</t>
  </si>
  <si>
    <t>Producers enter fertilizer prices per ton in the "yellow" section.</t>
  </si>
  <si>
    <t>Tons of Residue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</si>
</sst>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_)"/>
    <numFmt numFmtId="172" formatCode="&quot;$&quot;#,##0.00;[Red]&quot;$&quot;#,##0.00"/>
    <numFmt numFmtId="173" formatCode="0.00000"/>
    <numFmt numFmtId="174" formatCode="0.0000"/>
    <numFmt numFmtId="175" formatCode="0.000"/>
    <numFmt numFmtId="176" formatCode="0.0"/>
    <numFmt numFmtId="177" formatCode="#,##0.0_);\(#,##0.0\)"/>
    <numFmt numFmtId="178" formatCode="0.0000000"/>
    <numFmt numFmtId="179" formatCode="0.000000"/>
    <numFmt numFmtId="180" formatCode="&quot;$&quot;#,##0"/>
    <numFmt numFmtId="181" formatCode="0.000000000"/>
    <numFmt numFmtId="182" formatCode="0.00000000"/>
    <numFmt numFmtId="183" formatCode="_(\$* #,##0_);_(\$* \(#,##0\);_(\$* &quot;-&quot;_);_(@_)"/>
    <numFmt numFmtId="184" formatCode="_(* #,##0.0_);_(* \(#,##0.0\);_(* &quot;-&quot;??_);_(@_)"/>
    <numFmt numFmtId="185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vertAlign val="subscript"/>
      <sz val="12"/>
      <name val="Andale Mono"/>
      <family val="3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  <font>
      <b/>
      <vertAlign val="subscript"/>
      <sz val="14"/>
      <name val="Andale Mono"/>
      <family val="3"/>
    </font>
    <font>
      <b/>
      <vertAlign val="subscript"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12" xfId="44" applyBorder="1" applyAlignment="1">
      <alignment/>
    </xf>
    <xf numFmtId="44" fontId="0" fillId="0" borderId="13" xfId="44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44" fontId="4" fillId="0" borderId="1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/>
    </xf>
    <xf numFmtId="44" fontId="0" fillId="0" borderId="25" xfId="0" applyNumberFormat="1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26" xfId="0" applyNumberFormat="1" applyFont="1" applyBorder="1" applyAlignment="1">
      <alignment/>
    </xf>
    <xf numFmtId="44" fontId="0" fillId="0" borderId="27" xfId="0" applyNumberFormat="1" applyFont="1" applyBorder="1" applyAlignment="1">
      <alignment/>
    </xf>
    <xf numFmtId="0" fontId="5" fillId="24" borderId="17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44" fontId="0" fillId="0" borderId="17" xfId="44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10" xfId="0" applyNumberFormat="1" applyBorder="1" applyAlignment="1">
      <alignment/>
    </xf>
    <xf numFmtId="44" fontId="0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17" xfId="0" applyFont="1" applyFill="1" applyBorder="1" applyAlignment="1">
      <alignment/>
    </xf>
    <xf numFmtId="2" fontId="6" fillId="4" borderId="17" xfId="0" applyNumberFormat="1" applyFont="1" applyFill="1" applyBorder="1" applyAlignment="1">
      <alignment horizontal="center"/>
    </xf>
    <xf numFmtId="44" fontId="6" fillId="10" borderId="15" xfId="44" applyFont="1" applyFill="1" applyBorder="1" applyAlignment="1">
      <alignment/>
    </xf>
    <xf numFmtId="44" fontId="6" fillId="2" borderId="15" xfId="44" applyFont="1" applyFill="1" applyBorder="1" applyAlignment="1">
      <alignment/>
    </xf>
    <xf numFmtId="0" fontId="6" fillId="0" borderId="16" xfId="0" applyFont="1" applyBorder="1" applyAlignment="1">
      <alignment/>
    </xf>
    <xf numFmtId="44" fontId="6" fillId="0" borderId="0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44" fontId="0" fillId="2" borderId="25" xfId="0" applyNumberFormat="1" applyFont="1" applyFill="1" applyBorder="1" applyAlignment="1">
      <alignment/>
    </xf>
    <xf numFmtId="44" fontId="0" fillId="2" borderId="17" xfId="0" applyNumberFormat="1" applyFont="1" applyFill="1" applyBorder="1" applyAlignment="1">
      <alignment/>
    </xf>
    <xf numFmtId="44" fontId="0" fillId="2" borderId="26" xfId="0" applyNumberFormat="1" applyFont="1" applyFill="1" applyBorder="1" applyAlignment="1">
      <alignment/>
    </xf>
    <xf numFmtId="44" fontId="0" fillId="2" borderId="32" xfId="0" applyNumberFormat="1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3" xfId="0" applyNumberFormat="1" applyBorder="1" applyAlignment="1">
      <alignment/>
    </xf>
    <xf numFmtId="44" fontId="5" fillId="0" borderId="0" xfId="44" applyFont="1" applyBorder="1" applyAlignment="1">
      <alignment horizontal="center"/>
    </xf>
    <xf numFmtId="0" fontId="6" fillId="4" borderId="23" xfId="0" applyFont="1" applyFill="1" applyBorder="1" applyAlignment="1">
      <alignment/>
    </xf>
    <xf numFmtId="2" fontId="6" fillId="4" borderId="24" xfId="0" applyNumberFormat="1" applyFont="1" applyFill="1" applyBorder="1" applyAlignment="1">
      <alignment horizontal="center"/>
    </xf>
    <xf numFmtId="44" fontId="6" fillId="10" borderId="17" xfId="44" applyFont="1" applyFill="1" applyBorder="1" applyAlignment="1">
      <alignment/>
    </xf>
    <xf numFmtId="44" fontId="6" fillId="2" borderId="17" xfId="44" applyFont="1" applyFill="1" applyBorder="1" applyAlignment="1">
      <alignment/>
    </xf>
    <xf numFmtId="44" fontId="6" fillId="9" borderId="23" xfId="44" applyFont="1" applyFill="1" applyBorder="1" applyAlignment="1">
      <alignment/>
    </xf>
    <xf numFmtId="44" fontId="6" fillId="9" borderId="15" xfId="44" applyFont="1" applyFill="1" applyBorder="1" applyAlignment="1">
      <alignment/>
    </xf>
    <xf numFmtId="0" fontId="7" fillId="22" borderId="17" xfId="0" applyFont="1" applyFill="1" applyBorder="1" applyAlignment="1" applyProtection="1">
      <alignment horizontal="center"/>
      <protection locked="0"/>
    </xf>
    <xf numFmtId="0" fontId="7" fillId="22" borderId="10" xfId="0" applyFont="1" applyFill="1" applyBorder="1" applyAlignment="1" applyProtection="1">
      <alignment horizontal="center"/>
      <protection locked="0"/>
    </xf>
    <xf numFmtId="1" fontId="6" fillId="0" borderId="22" xfId="0" applyNumberFormat="1" applyFont="1" applyBorder="1" applyAlignment="1">
      <alignment horizontal="center"/>
    </xf>
    <xf numFmtId="44" fontId="6" fillId="10" borderId="22" xfId="0" applyNumberFormat="1" applyFont="1" applyFill="1" applyBorder="1" applyAlignment="1">
      <alignment horizontal="center"/>
    </xf>
    <xf numFmtId="44" fontId="6" fillId="2" borderId="22" xfId="0" applyNumberFormat="1" applyFont="1" applyFill="1" applyBorder="1" applyAlignment="1">
      <alignment/>
    </xf>
    <xf numFmtId="44" fontId="6" fillId="9" borderId="16" xfId="0" applyNumberFormat="1" applyFont="1" applyFill="1" applyBorder="1" applyAlignment="1">
      <alignment/>
    </xf>
    <xf numFmtId="44" fontId="6" fillId="5" borderId="22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0" fontId="6" fillId="10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44" fontId="6" fillId="10" borderId="22" xfId="0" applyNumberFormat="1" applyFont="1" applyFill="1" applyBorder="1" applyAlignment="1">
      <alignment/>
    </xf>
    <xf numFmtId="44" fontId="6" fillId="9" borderId="22" xfId="0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35" xfId="0" applyBorder="1" applyAlignment="1">
      <alignment/>
    </xf>
    <xf numFmtId="0" fontId="7" fillId="10" borderId="20" xfId="0" applyFont="1" applyFill="1" applyBorder="1" applyAlignment="1">
      <alignment/>
    </xf>
    <xf numFmtId="0" fontId="6" fillId="10" borderId="34" xfId="0" applyFont="1" applyFill="1" applyBorder="1" applyAlignment="1">
      <alignment/>
    </xf>
    <xf numFmtId="0" fontId="0" fillId="0" borderId="36" xfId="0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37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5" borderId="24" xfId="0" applyFont="1" applyFill="1" applyBorder="1" applyAlignment="1">
      <alignment horizontal="center"/>
    </xf>
    <xf numFmtId="44" fontId="6" fillId="5" borderId="19" xfId="44" applyFont="1" applyFill="1" applyBorder="1" applyAlignment="1">
      <alignment/>
    </xf>
    <xf numFmtId="44" fontId="6" fillId="0" borderId="39" xfId="0" applyNumberFormat="1" applyFont="1" applyBorder="1" applyAlignment="1">
      <alignment/>
    </xf>
    <xf numFmtId="39" fontId="6" fillId="5" borderId="24" xfId="0" applyNumberFormat="1" applyFont="1" applyFill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4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7" fillId="22" borderId="22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" borderId="17" xfId="0" applyFill="1" applyBorder="1" applyAlignment="1">
      <alignment/>
    </xf>
    <xf numFmtId="44" fontId="0" fillId="2" borderId="17" xfId="0" applyNumberFormat="1" applyFill="1" applyBorder="1" applyAlignment="1">
      <alignment/>
    </xf>
    <xf numFmtId="0" fontId="19" fillId="0" borderId="17" xfId="0" applyFont="1" applyBorder="1" applyAlignment="1">
      <alignment horizontal="center"/>
    </xf>
    <xf numFmtId="44" fontId="0" fillId="4" borderId="17" xfId="44" applyFon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44" fontId="0" fillId="6" borderId="17" xfId="44" applyFont="1" applyFill="1" applyBorder="1" applyAlignment="1">
      <alignment/>
    </xf>
    <xf numFmtId="0" fontId="0" fillId="4" borderId="24" xfId="0" applyFill="1" applyBorder="1" applyAlignment="1">
      <alignment horizontal="center"/>
    </xf>
    <xf numFmtId="2" fontId="0" fillId="6" borderId="20" xfId="0" applyNumberFormat="1" applyFont="1" applyFill="1" applyBorder="1" applyAlignment="1">
      <alignment/>
    </xf>
    <xf numFmtId="2" fontId="0" fillId="6" borderId="40" xfId="0" applyNumberFormat="1" applyFont="1" applyFill="1" applyBorder="1" applyAlignment="1">
      <alignment/>
    </xf>
    <xf numFmtId="1" fontId="0" fillId="0" borderId="41" xfId="0" applyNumberFormat="1" applyFont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2" fontId="4" fillId="0" borderId="43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6" borderId="44" xfId="0" applyNumberFormat="1" applyFont="1" applyFill="1" applyBorder="1" applyAlignment="1">
      <alignment/>
    </xf>
    <xf numFmtId="1" fontId="0" fillId="0" borderId="45" xfId="0" applyNumberFormat="1" applyFont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44" fontId="19" fillId="6" borderId="41" xfId="0" applyNumberFormat="1" applyFont="1" applyFill="1" applyBorder="1" applyAlignment="1">
      <alignment/>
    </xf>
    <xf numFmtId="0" fontId="19" fillId="0" borderId="41" xfId="0" applyFont="1" applyBorder="1" applyAlignment="1">
      <alignment horizontal="center"/>
    </xf>
    <xf numFmtId="44" fontId="19" fillId="4" borderId="41" xfId="0" applyNumberFormat="1" applyFont="1" applyFill="1" applyBorder="1" applyAlignment="1">
      <alignment/>
    </xf>
    <xf numFmtId="44" fontId="19" fillId="6" borderId="42" xfId="0" applyNumberFormat="1" applyFont="1" applyFill="1" applyBorder="1" applyAlignment="1">
      <alignment/>
    </xf>
    <xf numFmtId="0" fontId="19" fillId="0" borderId="42" xfId="0" applyFont="1" applyBorder="1" applyAlignment="1">
      <alignment horizontal="center"/>
    </xf>
    <xf numFmtId="44" fontId="19" fillId="4" borderId="42" xfId="0" applyNumberFormat="1" applyFont="1" applyFill="1" applyBorder="1" applyAlignment="1">
      <alignment/>
    </xf>
    <xf numFmtId="0" fontId="19" fillId="0" borderId="42" xfId="0" applyFont="1" applyBorder="1" applyAlignment="1" applyProtection="1">
      <alignment horizontal="center"/>
      <protection locked="0"/>
    </xf>
    <xf numFmtId="44" fontId="19" fillId="6" borderId="10" xfId="0" applyNumberFormat="1" applyFont="1" applyFill="1" applyBorder="1" applyAlignment="1">
      <alignment/>
    </xf>
    <xf numFmtId="44" fontId="19" fillId="4" borderId="10" xfId="0" applyNumberFormat="1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2" borderId="46" xfId="0" applyNumberFormat="1" applyFont="1" applyFill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2" borderId="49" xfId="0" applyNumberFormat="1" applyFont="1" applyFill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10" borderId="0" xfId="0" applyFont="1" applyFill="1" applyBorder="1" applyAlignment="1">
      <alignment/>
    </xf>
    <xf numFmtId="0" fontId="20" fillId="10" borderId="0" xfId="0" applyFont="1" applyFill="1" applyBorder="1" applyAlignment="1">
      <alignment/>
    </xf>
    <xf numFmtId="0" fontId="20" fillId="10" borderId="50" xfId="0" applyFont="1" applyFill="1" applyBorder="1" applyAlignment="1">
      <alignment/>
    </xf>
    <xf numFmtId="0" fontId="18" fillId="10" borderId="19" xfId="0" applyFont="1" applyFill="1" applyBorder="1" applyAlignment="1">
      <alignment horizontal="left"/>
    </xf>
    <xf numFmtId="0" fontId="20" fillId="10" borderId="20" xfId="0" applyFont="1" applyFill="1" applyBorder="1" applyAlignment="1">
      <alignment/>
    </xf>
    <xf numFmtId="0" fontId="20" fillId="10" borderId="39" xfId="0" applyFont="1" applyFill="1" applyBorder="1" applyAlignment="1">
      <alignment/>
    </xf>
    <xf numFmtId="0" fontId="20" fillId="10" borderId="34" xfId="0" applyFont="1" applyFill="1" applyBorder="1" applyAlignment="1">
      <alignment/>
    </xf>
    <xf numFmtId="0" fontId="18" fillId="10" borderId="21" xfId="0" applyFont="1" applyFill="1" applyBorder="1" applyAlignment="1">
      <alignment/>
    </xf>
    <xf numFmtId="0" fontId="18" fillId="10" borderId="16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0" fontId="20" fillId="10" borderId="11" xfId="0" applyFont="1" applyFill="1" applyBorder="1" applyAlignment="1">
      <alignment/>
    </xf>
    <xf numFmtId="0" fontId="6" fillId="0" borderId="39" xfId="0" applyFont="1" applyBorder="1" applyAlignment="1">
      <alignment horizontal="left"/>
    </xf>
    <xf numFmtId="0" fontId="0" fillId="6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4" fontId="6" fillId="0" borderId="17" xfId="0" applyNumberFormat="1" applyFont="1" applyBorder="1" applyAlignment="1">
      <alignment/>
    </xf>
    <xf numFmtId="44" fontId="6" fillId="0" borderId="16" xfId="0" applyNumberFormat="1" applyFont="1" applyFill="1" applyBorder="1" applyAlignment="1">
      <alignment/>
    </xf>
    <xf numFmtId="176" fontId="6" fillId="0" borderId="33" xfId="0" applyNumberFormat="1" applyFont="1" applyBorder="1" applyAlignment="1">
      <alignment/>
    </xf>
    <xf numFmtId="0" fontId="6" fillId="5" borderId="1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22" xfId="42" applyNumberFormat="1" applyFont="1" applyFill="1" applyBorder="1" applyAlignment="1">
      <alignment horizontal="center"/>
    </xf>
    <xf numFmtId="0" fontId="6" fillId="9" borderId="22" xfId="42" applyNumberFormat="1" applyFont="1" applyFill="1" applyBorder="1" applyAlignment="1">
      <alignment horizontal="center"/>
    </xf>
    <xf numFmtId="0" fontId="6" fillId="5" borderId="22" xfId="42" applyNumberFormat="1" applyFont="1" applyFill="1" applyBorder="1" applyAlignment="1">
      <alignment horizontal="center"/>
    </xf>
    <xf numFmtId="0" fontId="6" fillId="10" borderId="22" xfId="42" applyNumberFormat="1" applyFont="1" applyFill="1" applyBorder="1" applyAlignment="1">
      <alignment horizontal="center" vertical="center"/>
    </xf>
    <xf numFmtId="44" fontId="6" fillId="10" borderId="22" xfId="44" applyFont="1" applyFill="1" applyBorder="1" applyAlignment="1">
      <alignment/>
    </xf>
    <xf numFmtId="44" fontId="6" fillId="10" borderId="17" xfId="44" applyFont="1" applyFill="1" applyBorder="1" applyAlignment="1">
      <alignment/>
    </xf>
    <xf numFmtId="44" fontId="6" fillId="2" borderId="17" xfId="44" applyFont="1" applyFill="1" applyBorder="1" applyAlignment="1">
      <alignment/>
    </xf>
    <xf numFmtId="44" fontId="6" fillId="9" borderId="17" xfId="44" applyFont="1" applyFill="1" applyBorder="1" applyAlignment="1">
      <alignment/>
    </xf>
    <xf numFmtId="44" fontId="6" fillId="5" borderId="17" xfId="44" applyFont="1" applyFill="1" applyBorder="1" applyAlignment="1">
      <alignment/>
    </xf>
    <xf numFmtId="2" fontId="6" fillId="0" borderId="22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/>
    </xf>
    <xf numFmtId="0" fontId="6" fillId="0" borderId="5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14" fontId="6" fillId="10" borderId="15" xfId="0" applyNumberFormat="1" applyFont="1" applyFill="1" applyBorder="1" applyAlignment="1">
      <alignment horizontal="center"/>
    </xf>
    <xf numFmtId="0" fontId="9" fillId="0" borderId="5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9" fillId="0" borderId="55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57" xfId="0" applyFont="1" applyBorder="1" applyAlignment="1">
      <alignment horizontal="left" wrapText="1"/>
    </xf>
    <xf numFmtId="0" fontId="9" fillId="0" borderId="60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10" borderId="24" xfId="0" applyFont="1" applyFill="1" applyBorder="1" applyAlignment="1">
      <alignment horizontal="right"/>
    </xf>
    <xf numFmtId="0" fontId="7" fillId="10" borderId="33" xfId="0" applyFont="1" applyFill="1" applyBorder="1" applyAlignment="1">
      <alignment horizontal="right"/>
    </xf>
    <xf numFmtId="0" fontId="6" fillId="0" borderId="59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18" fillId="24" borderId="24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33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0" fillId="10" borderId="24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4" borderId="46" xfId="0" applyFont="1" applyFill="1" applyBorder="1" applyAlignment="1">
      <alignment horizontal="right"/>
    </xf>
    <xf numFmtId="0" fontId="5" fillId="24" borderId="49" xfId="0" applyFont="1" applyFill="1" applyBorder="1" applyAlignment="1">
      <alignment horizontal="right"/>
    </xf>
    <xf numFmtId="0" fontId="5" fillId="24" borderId="62" xfId="0" applyFont="1" applyFill="1" applyBorder="1" applyAlignment="1">
      <alignment horizontal="right"/>
    </xf>
    <xf numFmtId="0" fontId="5" fillId="24" borderId="24" xfId="0" applyFont="1" applyFill="1" applyBorder="1" applyAlignment="1">
      <alignment horizontal="right"/>
    </xf>
    <xf numFmtId="0" fontId="5" fillId="24" borderId="23" xfId="0" applyFont="1" applyFill="1" applyBorder="1" applyAlignment="1">
      <alignment horizontal="right"/>
    </xf>
    <xf numFmtId="0" fontId="0" fillId="10" borderId="24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6" fillId="0" borderId="39" xfId="0" applyFont="1" applyBorder="1" applyAlignment="1">
      <alignment horizontal="left"/>
    </xf>
    <xf numFmtId="8" fontId="6" fillId="2" borderId="22" xfId="44" applyNumberFormat="1" applyFont="1" applyFill="1" applyBorder="1" applyAlignment="1">
      <alignment/>
    </xf>
    <xf numFmtId="8" fontId="6" fillId="9" borderId="22" xfId="44" applyNumberFormat="1" applyFont="1" applyFill="1" applyBorder="1" applyAlignment="1">
      <alignment/>
    </xf>
    <xf numFmtId="8" fontId="6" fillId="5" borderId="22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Corn Stover Removal/Acre Value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based on Current Fertilizer Prices</a:t>
            </a:r>
          </a:p>
        </c:rich>
      </c:tx>
      <c:layout>
        <c:manualLayout>
          <c:xMode val="factor"/>
          <c:yMode val="factor"/>
          <c:x val="-0.00225"/>
          <c:y val="-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755"/>
          <c:w val="0.9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'Cornstalk Fertilizer Value'!$E$16:$F$16</c:f>
              <c:strCache>
                <c:ptCount val="1"/>
                <c:pt idx="0">
                  <c:v>2 Tons/Acre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$22 </a:t>
                    </a:r>
                  </a:p>
                </c:rich>
              </c:tx>
              <c:numFmt formatCode="General" sourceLinked="1"/>
              <c:spPr/>
              <c:dLblPos val="in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_(\$* #,##0_);_(\$* \(#,##0\);_(\$* &quot;-&quot;_);_(@_)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'Cornstalk Fertilizer Value'!$G$12:$N$12</c:f>
              <c:numCache>
                <c:ptCount val="8"/>
                <c:pt idx="0">
                  <c:v>115</c:v>
                </c:pt>
                <c:pt idx="1">
                  <c:v>125</c:v>
                </c:pt>
                <c:pt idx="2">
                  <c:v>135</c:v>
                </c:pt>
                <c:pt idx="3">
                  <c:v>145</c:v>
                </c:pt>
                <c:pt idx="4">
                  <c:v>155</c:v>
                </c:pt>
                <c:pt idx="5">
                  <c:v>165</c:v>
                </c:pt>
                <c:pt idx="6">
                  <c:v>175</c:v>
                </c:pt>
                <c:pt idx="7">
                  <c:v>200</c:v>
                </c:pt>
              </c:numCache>
            </c:numRef>
          </c:cat>
          <c:val>
            <c:numRef>
              <c:f>'Cornstalk Fertilizer Value'!$G$16:$N$16</c:f>
              <c:numCache>
                <c:ptCount val="8"/>
                <c:pt idx="0">
                  <c:v>39.48643877387258</c:v>
                </c:pt>
                <c:pt idx="1">
                  <c:v>42.92004214551367</c:v>
                </c:pt>
                <c:pt idx="2">
                  <c:v>46.35364551715475</c:v>
                </c:pt>
                <c:pt idx="3">
                  <c:v>49.787248888795844</c:v>
                </c:pt>
                <c:pt idx="4">
                  <c:v>53.22085226043694</c:v>
                </c:pt>
                <c:pt idx="5">
                  <c:v>56.65445563207804</c:v>
                </c:pt>
                <c:pt idx="6">
                  <c:v>60.08805900371913</c:v>
                </c:pt>
                <c:pt idx="7">
                  <c:v>68.67206743282186</c:v>
                </c:pt>
              </c:numCache>
            </c:numRef>
          </c:val>
        </c:ser>
        <c:ser>
          <c:idx val="1"/>
          <c:order val="1"/>
          <c:tx>
            <c:strRef>
              <c:f>'Cornstalk Fertilizer Value'!$E$17:$F$17</c:f>
              <c:strCache>
                <c:ptCount val="1"/>
                <c:pt idx="0">
                  <c:v>2.5 Tons/Acre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\$* #,##0_);_(\$* \(#,##0\);_(\$* &quot;-&quot;_);_(@_)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'Cornstalk Fertilizer Value'!$G$12:$N$12</c:f>
              <c:numCache>
                <c:ptCount val="8"/>
                <c:pt idx="0">
                  <c:v>115</c:v>
                </c:pt>
                <c:pt idx="1">
                  <c:v>125</c:v>
                </c:pt>
                <c:pt idx="2">
                  <c:v>135</c:v>
                </c:pt>
                <c:pt idx="3">
                  <c:v>145</c:v>
                </c:pt>
                <c:pt idx="4">
                  <c:v>155</c:v>
                </c:pt>
                <c:pt idx="5">
                  <c:v>165</c:v>
                </c:pt>
                <c:pt idx="6">
                  <c:v>175</c:v>
                </c:pt>
                <c:pt idx="7">
                  <c:v>200</c:v>
                </c:pt>
              </c:numCache>
            </c:numRef>
          </c:cat>
          <c:val>
            <c:numRef>
              <c:f>'Cornstalk Fertilizer Value'!$G$17:$N$17</c:f>
              <c:numCache>
                <c:ptCount val="8"/>
                <c:pt idx="0">
                  <c:v>49.35804846734072</c:v>
                </c:pt>
                <c:pt idx="1">
                  <c:v>53.650052681892085</c:v>
                </c:pt>
                <c:pt idx="2">
                  <c:v>57.94205689644345</c:v>
                </c:pt>
                <c:pt idx="3">
                  <c:v>62.23406111099481</c:v>
                </c:pt>
                <c:pt idx="4">
                  <c:v>66.52606532554618</c:v>
                </c:pt>
                <c:pt idx="5">
                  <c:v>70.81806954009755</c:v>
                </c:pt>
                <c:pt idx="6">
                  <c:v>75.11007375464891</c:v>
                </c:pt>
                <c:pt idx="7">
                  <c:v>85.84008429102732</c:v>
                </c:pt>
              </c:numCache>
            </c:numRef>
          </c:val>
        </c:ser>
        <c:ser>
          <c:idx val="2"/>
          <c:order val="2"/>
          <c:tx>
            <c:strRef>
              <c:f>'Cornstalk Fertilizer Value'!$E$18:$F$18</c:f>
              <c:strCache>
                <c:ptCount val="1"/>
                <c:pt idx="0">
                  <c:v>3 Tons/Acre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(\$* #,##0_);_(\$* \(#,##0\);_(\$* &quot;-&quot;_);_(@_)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'Cornstalk Fertilizer Value'!$G$12:$N$12</c:f>
              <c:numCache>
                <c:ptCount val="8"/>
                <c:pt idx="0">
                  <c:v>115</c:v>
                </c:pt>
                <c:pt idx="1">
                  <c:v>125</c:v>
                </c:pt>
                <c:pt idx="2">
                  <c:v>135</c:v>
                </c:pt>
                <c:pt idx="3">
                  <c:v>145</c:v>
                </c:pt>
                <c:pt idx="4">
                  <c:v>155</c:v>
                </c:pt>
                <c:pt idx="5">
                  <c:v>165</c:v>
                </c:pt>
                <c:pt idx="6">
                  <c:v>175</c:v>
                </c:pt>
                <c:pt idx="7">
                  <c:v>200</c:v>
                </c:pt>
              </c:numCache>
            </c:numRef>
          </c:cat>
          <c:val>
            <c:numRef>
              <c:f>'Cornstalk Fertilizer Value'!$G$18:$N$18</c:f>
              <c:numCache>
                <c:ptCount val="8"/>
                <c:pt idx="0">
                  <c:v>59.22965816080887</c:v>
                </c:pt>
                <c:pt idx="1">
                  <c:v>64.38006321827051</c:v>
                </c:pt>
                <c:pt idx="2">
                  <c:v>69.53046827573215</c:v>
                </c:pt>
                <c:pt idx="3">
                  <c:v>74.68087333319377</c:v>
                </c:pt>
                <c:pt idx="4">
                  <c:v>79.83127839065543</c:v>
                </c:pt>
                <c:pt idx="5">
                  <c:v>84.98168344811707</c:v>
                </c:pt>
                <c:pt idx="6">
                  <c:v>90.1320885055787</c:v>
                </c:pt>
                <c:pt idx="7">
                  <c:v>103.0081011492328</c:v>
                </c:pt>
              </c:numCache>
            </c:numRef>
          </c:val>
        </c:ser>
        <c:overlap val="-10"/>
        <c:gapWidth val="30"/>
        <c:axId val="8418226"/>
        <c:axId val="8655171"/>
      </c:barChart>
      <c:catAx>
        <c:axId val="841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Yield-Bushels/Acre</a:t>
                </a:r>
              </a:p>
            </c:rich>
          </c:tx>
          <c:layout>
            <c:manualLayout>
              <c:xMode val="factor"/>
              <c:yMode val="factor"/>
              <c:x val="0.010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5171"/>
        <c:crosses val="autoZero"/>
        <c:auto val="1"/>
        <c:lblOffset val="100"/>
        <c:tickLblSkip val="1"/>
        <c:noMultiLvlLbl val="0"/>
      </c:catAx>
      <c:valAx>
        <c:axId val="865517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Fertilizer Removalvalue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418226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6775"/>
          <c:y val="0.1055"/>
          <c:w val="0.66"/>
          <c:h val="0.05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Wheat Straw Removal/Acre Value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based on Current Fertilizer Costs</a:t>
            </a:r>
          </a:p>
        </c:rich>
      </c:tx>
      <c:layout>
        <c:manualLayout>
          <c:xMode val="factor"/>
          <c:yMode val="factor"/>
          <c:x val="-0.079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5275"/>
          <c:w val="0.9362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'Wheat Straw Fertilizer Value'!$E$7:$F$7</c:f>
              <c:strCache>
                <c:ptCount val="1"/>
                <c:pt idx="0">
                  <c:v>1.2 Tons/Acre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'Wheat Straw Fertilizer Value'!$G$3:$N$3</c:f>
              <c:numCache>
                <c:ptCount val="8"/>
                <c:pt idx="0">
                  <c:v>46</c:v>
                </c:pt>
                <c:pt idx="1">
                  <c:v>50</c:v>
                </c:pt>
                <c:pt idx="2">
                  <c:v>54</c:v>
                </c:pt>
                <c:pt idx="3">
                  <c:v>58</c:v>
                </c:pt>
                <c:pt idx="4">
                  <c:v>62</c:v>
                </c:pt>
                <c:pt idx="5">
                  <c:v>66</c:v>
                </c:pt>
                <c:pt idx="6">
                  <c:v>70</c:v>
                </c:pt>
                <c:pt idx="7">
                  <c:v>74</c:v>
                </c:pt>
              </c:numCache>
            </c:numRef>
          </c:cat>
          <c:val>
            <c:numRef>
              <c:f>'Wheat Straw Fertilizer Value'!$G$7:$N$7</c:f>
              <c:numCache>
                <c:ptCount val="8"/>
                <c:pt idx="0">
                  <c:v>19.896678241242075</c:v>
                </c:pt>
                <c:pt idx="1">
                  <c:v>21.626824175263128</c:v>
                </c:pt>
                <c:pt idx="2">
                  <c:v>23.356970109284173</c:v>
                </c:pt>
                <c:pt idx="3">
                  <c:v>25.087116043305222</c:v>
                </c:pt>
                <c:pt idx="4">
                  <c:v>26.81726197732628</c:v>
                </c:pt>
                <c:pt idx="5">
                  <c:v>28.547407911347328</c:v>
                </c:pt>
                <c:pt idx="6">
                  <c:v>30.277553845368377</c:v>
                </c:pt>
                <c:pt idx="7">
                  <c:v>32.007699779389434</c:v>
                </c:pt>
              </c:numCache>
            </c:numRef>
          </c:val>
        </c:ser>
        <c:ser>
          <c:idx val="1"/>
          <c:order val="1"/>
          <c:tx>
            <c:strRef>
              <c:f>'Wheat Straw Fertilizer Value'!$E$8:$F$8</c:f>
              <c:strCache>
                <c:ptCount val="1"/>
                <c:pt idx="0">
                  <c:v>1.4 Tons/Acre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'Wheat Straw Fertilizer Value'!$G$3:$N$3</c:f>
              <c:numCache>
                <c:ptCount val="8"/>
                <c:pt idx="0">
                  <c:v>46</c:v>
                </c:pt>
                <c:pt idx="1">
                  <c:v>50</c:v>
                </c:pt>
                <c:pt idx="2">
                  <c:v>54</c:v>
                </c:pt>
                <c:pt idx="3">
                  <c:v>58</c:v>
                </c:pt>
                <c:pt idx="4">
                  <c:v>62</c:v>
                </c:pt>
                <c:pt idx="5">
                  <c:v>66</c:v>
                </c:pt>
                <c:pt idx="6">
                  <c:v>70</c:v>
                </c:pt>
                <c:pt idx="7">
                  <c:v>74</c:v>
                </c:pt>
              </c:numCache>
            </c:numRef>
          </c:cat>
          <c:val>
            <c:numRef>
              <c:f>'Wheat Straw Fertilizer Value'!$G$8:$N$8</c:f>
              <c:numCache>
                <c:ptCount val="8"/>
                <c:pt idx="0">
                  <c:v>23.21279128144909</c:v>
                </c:pt>
                <c:pt idx="1">
                  <c:v>25.231294871140314</c:v>
                </c:pt>
                <c:pt idx="2">
                  <c:v>27.249798460831535</c:v>
                </c:pt>
                <c:pt idx="3">
                  <c:v>29.26830205052276</c:v>
                </c:pt>
                <c:pt idx="4">
                  <c:v>31.28680564021399</c:v>
                </c:pt>
                <c:pt idx="5">
                  <c:v>33.30530922990522</c:v>
                </c:pt>
                <c:pt idx="6">
                  <c:v>35.323812819596434</c:v>
                </c:pt>
                <c:pt idx="7">
                  <c:v>37.34231640928767</c:v>
                </c:pt>
              </c:numCache>
            </c:numRef>
          </c:val>
        </c:ser>
        <c:ser>
          <c:idx val="2"/>
          <c:order val="2"/>
          <c:tx>
            <c:strRef>
              <c:f>'Wheat Straw Fertilizer Value'!$E$9:$F$9</c:f>
              <c:strCache>
                <c:ptCount val="1"/>
                <c:pt idx="0">
                  <c:v>1.6 Tons/Acre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'Wheat Straw Fertilizer Value'!$G$3:$N$3</c:f>
              <c:numCache>
                <c:ptCount val="8"/>
                <c:pt idx="0">
                  <c:v>46</c:v>
                </c:pt>
                <c:pt idx="1">
                  <c:v>50</c:v>
                </c:pt>
                <c:pt idx="2">
                  <c:v>54</c:v>
                </c:pt>
                <c:pt idx="3">
                  <c:v>58</c:v>
                </c:pt>
                <c:pt idx="4">
                  <c:v>62</c:v>
                </c:pt>
                <c:pt idx="5">
                  <c:v>66</c:v>
                </c:pt>
                <c:pt idx="6">
                  <c:v>70</c:v>
                </c:pt>
                <c:pt idx="7">
                  <c:v>74</c:v>
                </c:pt>
              </c:numCache>
            </c:numRef>
          </c:cat>
          <c:val>
            <c:numRef>
              <c:f>'Wheat Straw Fertilizer Value'!$G$9:$N$9</c:f>
              <c:numCache>
                <c:ptCount val="8"/>
                <c:pt idx="0">
                  <c:v>26.528904321656096</c:v>
                </c:pt>
                <c:pt idx="1">
                  <c:v>28.8357655670175</c:v>
                </c:pt>
                <c:pt idx="2">
                  <c:v>31.142626812378897</c:v>
                </c:pt>
                <c:pt idx="3">
                  <c:v>33.449488057740304</c:v>
                </c:pt>
                <c:pt idx="4">
                  <c:v>35.7563493031017</c:v>
                </c:pt>
                <c:pt idx="5">
                  <c:v>38.063210548463104</c:v>
                </c:pt>
                <c:pt idx="6">
                  <c:v>40.3700717938245</c:v>
                </c:pt>
                <c:pt idx="7">
                  <c:v>42.676933039185904</c:v>
                </c:pt>
              </c:numCache>
            </c:numRef>
          </c:val>
        </c:ser>
        <c:overlap val="-18"/>
        <c:gapWidth val="46"/>
        <c:axId val="10787676"/>
        <c:axId val="29980221"/>
      </c:barChart>
      <c:catAx>
        <c:axId val="1078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Wheat Yield - Bushels/ Acre</a:t>
                </a:r>
              </a:p>
            </c:rich>
          </c:tx>
          <c:layout>
            <c:manualLayout>
              <c:xMode val="factor"/>
              <c:yMode val="factor"/>
              <c:x val="0.01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Fertilizer Removal Value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78767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725"/>
          <c:y val="0.16125"/>
          <c:w val="0.689"/>
          <c:h val="0.061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38100</xdr:rowOff>
    </xdr:from>
    <xdr:to>
      <xdr:col>1</xdr:col>
      <xdr:colOff>714375</xdr:colOff>
      <xdr:row>1</xdr:row>
      <xdr:rowOff>904875</xdr:rowOff>
    </xdr:to>
    <xdr:pic>
      <xdr:nvPicPr>
        <xdr:cNvPr id="1" name="Picture 1" descr="2374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619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38100</xdr:rowOff>
    </xdr:from>
    <xdr:to>
      <xdr:col>11</xdr:col>
      <xdr:colOff>352425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2714625" y="1581150"/>
        <a:ext cx="4400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28575</xdr:rowOff>
    </xdr:from>
    <xdr:to>
      <xdr:col>11</xdr:col>
      <xdr:colOff>419100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352675" y="1638300"/>
        <a:ext cx="46577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zoomScale="85" zoomScaleNormal="85" zoomScalePageLayoutView="0" workbookViewId="0" topLeftCell="B7">
      <selection activeCell="M7" sqref="M7"/>
    </sheetView>
  </sheetViews>
  <sheetFormatPr defaultColWidth="9.140625" defaultRowHeight="12.75"/>
  <cols>
    <col min="1" max="1" width="2.28125" style="0" customWidth="1"/>
    <col min="2" max="2" width="12.28125" style="0" customWidth="1"/>
  </cols>
  <sheetData>
    <row r="1" spans="2:12" ht="13.5" customHeight="1" thickBot="1">
      <c r="B1" s="12"/>
      <c r="C1" s="101"/>
      <c r="D1" s="101"/>
      <c r="E1" s="101"/>
      <c r="F1" s="101"/>
      <c r="G1" s="101"/>
      <c r="H1" s="101"/>
      <c r="I1" s="101"/>
      <c r="J1" s="101"/>
      <c r="K1" s="102"/>
      <c r="L1" s="12"/>
    </row>
    <row r="2" spans="2:12" ht="73.5" customHeight="1" thickBot="1">
      <c r="B2" s="106"/>
      <c r="C2" s="227" t="s">
        <v>32</v>
      </c>
      <c r="D2" s="228"/>
      <c r="E2" s="228"/>
      <c r="F2" s="228"/>
      <c r="G2" s="228"/>
      <c r="H2" s="228"/>
      <c r="I2" s="228"/>
      <c r="J2" s="229"/>
      <c r="K2" s="102"/>
      <c r="L2" s="12"/>
    </row>
    <row r="3" spans="2:12" ht="23.25">
      <c r="B3" s="230" t="s">
        <v>38</v>
      </c>
      <c r="C3" s="231"/>
      <c r="D3" s="231"/>
      <c r="E3" s="231"/>
      <c r="F3" s="231"/>
      <c r="G3" s="231"/>
      <c r="H3" s="231"/>
      <c r="I3" s="231"/>
      <c r="J3" s="232"/>
      <c r="K3" s="102"/>
      <c r="L3" s="12"/>
    </row>
    <row r="4" spans="2:11" ht="34.5" customHeight="1">
      <c r="B4" s="224" t="s">
        <v>30</v>
      </c>
      <c r="C4" s="225"/>
      <c r="D4" s="225"/>
      <c r="E4" s="225"/>
      <c r="F4" s="225"/>
      <c r="G4" s="225"/>
      <c r="H4" s="225"/>
      <c r="I4" s="225"/>
      <c r="J4" s="226"/>
      <c r="K4" s="103"/>
    </row>
    <row r="5" spans="2:10" ht="34.5" customHeight="1">
      <c r="B5" s="224" t="s">
        <v>31</v>
      </c>
      <c r="C5" s="225"/>
      <c r="D5" s="225"/>
      <c r="E5" s="225"/>
      <c r="F5" s="225"/>
      <c r="G5" s="225"/>
      <c r="H5" s="225"/>
      <c r="I5" s="225"/>
      <c r="J5" s="226"/>
    </row>
    <row r="6" spans="2:10" ht="34.5" customHeight="1" thickBot="1">
      <c r="B6" s="236" t="s">
        <v>33</v>
      </c>
      <c r="C6" s="237"/>
      <c r="D6" s="237"/>
      <c r="E6" s="237" t="s">
        <v>34</v>
      </c>
      <c r="F6" s="237"/>
      <c r="G6" s="237"/>
      <c r="H6" s="237"/>
      <c r="I6" s="237"/>
      <c r="J6" s="223"/>
    </row>
    <row r="7" spans="2:10" ht="38.25" customHeight="1" thickBot="1">
      <c r="B7" s="233" t="s">
        <v>35</v>
      </c>
      <c r="C7" s="234"/>
      <c r="D7" s="234"/>
      <c r="E7" s="234"/>
      <c r="F7" s="234"/>
      <c r="G7" s="234"/>
      <c r="H7" s="234"/>
      <c r="I7" s="234"/>
      <c r="J7" s="235"/>
    </row>
    <row r="8" spans="2:10" ht="28.5" customHeight="1" thickBot="1">
      <c r="B8" s="227" t="s">
        <v>55</v>
      </c>
      <c r="C8" s="228"/>
      <c r="D8" s="228"/>
      <c r="E8" s="228"/>
      <c r="F8" s="228"/>
      <c r="G8" s="228"/>
      <c r="H8" s="228"/>
      <c r="I8" s="228"/>
      <c r="J8" s="229"/>
    </row>
    <row r="9" spans="2:10" ht="57" customHeight="1" thickBot="1">
      <c r="B9" s="233" t="s">
        <v>36</v>
      </c>
      <c r="C9" s="234"/>
      <c r="D9" s="234"/>
      <c r="E9" s="234"/>
      <c r="F9" s="234"/>
      <c r="G9" s="234"/>
      <c r="H9" s="234"/>
      <c r="I9" s="234"/>
      <c r="J9" s="235"/>
    </row>
    <row r="10" spans="2:10" ht="126.75" customHeight="1" thickBot="1">
      <c r="B10" s="233" t="s">
        <v>37</v>
      </c>
      <c r="C10" s="234"/>
      <c r="D10" s="234"/>
      <c r="E10" s="234"/>
      <c r="F10" s="234"/>
      <c r="G10" s="234"/>
      <c r="H10" s="234"/>
      <c r="I10" s="234"/>
      <c r="J10" s="235"/>
    </row>
  </sheetData>
  <sheetProtection sheet="1" objects="1" scenarios="1" selectLockedCells="1" selectUnlockedCells="1"/>
  <mergeCells count="10">
    <mergeCell ref="B4:J4"/>
    <mergeCell ref="C2:J2"/>
    <mergeCell ref="B3:J3"/>
    <mergeCell ref="B10:J10"/>
    <mergeCell ref="B9:J9"/>
    <mergeCell ref="B7:J7"/>
    <mergeCell ref="B5:J5"/>
    <mergeCell ref="B6:D6"/>
    <mergeCell ref="B8:J8"/>
    <mergeCell ref="E6:J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zoomScale="82" zoomScaleNormal="82" zoomScalePageLayoutView="0" workbookViewId="0" topLeftCell="B1">
      <selection activeCell="M19" sqref="M19"/>
    </sheetView>
  </sheetViews>
  <sheetFormatPr defaultColWidth="9.140625" defaultRowHeight="12.75"/>
  <cols>
    <col min="1" max="1" width="2.140625" style="0" customWidth="1"/>
    <col min="2" max="2" width="24.28125" style="0" customWidth="1"/>
    <col min="3" max="3" width="23.140625" style="0" bestFit="1" customWidth="1"/>
    <col min="4" max="4" width="15.421875" style="0" bestFit="1" customWidth="1"/>
    <col min="5" max="7" width="11.57421875" style="0" bestFit="1" customWidth="1"/>
    <col min="8" max="8" width="10.00390625" style="0" bestFit="1" customWidth="1"/>
    <col min="9" max="9" width="15.00390625" style="0" bestFit="1" customWidth="1"/>
    <col min="10" max="10" width="13.7109375" style="0" bestFit="1" customWidth="1"/>
    <col min="11" max="11" width="9.8515625" style="0" customWidth="1"/>
  </cols>
  <sheetData>
    <row r="1" spans="2:5" ht="6.75" customHeight="1" thickBot="1">
      <c r="B1" s="120"/>
      <c r="C1" s="120"/>
      <c r="D1" s="120"/>
      <c r="E1" s="120"/>
    </row>
    <row r="2" spans="2:10" ht="18">
      <c r="B2" s="248" t="s">
        <v>58</v>
      </c>
      <c r="C2" s="249"/>
      <c r="D2" s="249"/>
      <c r="E2" s="249"/>
      <c r="F2" s="249"/>
      <c r="G2" s="249"/>
      <c r="H2" s="250"/>
      <c r="J2" s="47"/>
    </row>
    <row r="3" spans="2:11" ht="18">
      <c r="B3" s="251" t="s">
        <v>57</v>
      </c>
      <c r="C3" s="252"/>
      <c r="D3" s="252"/>
      <c r="E3" s="252"/>
      <c r="F3" s="252"/>
      <c r="G3" s="252"/>
      <c r="H3" s="253"/>
      <c r="I3" s="12"/>
      <c r="J3" s="48"/>
      <c r="K3" s="12"/>
    </row>
    <row r="4" spans="2:11" ht="18.75" thickBot="1">
      <c r="B4" s="218" t="s">
        <v>56</v>
      </c>
      <c r="C4" s="192"/>
      <c r="D4" s="192"/>
      <c r="E4" s="197"/>
      <c r="F4" s="197"/>
      <c r="G4" s="197"/>
      <c r="H4" s="217"/>
      <c r="I4" s="12"/>
      <c r="J4" s="48"/>
      <c r="K4" s="12"/>
    </row>
    <row r="5" spans="2:12" ht="18.75" thickBot="1">
      <c r="B5" s="104" t="s">
        <v>21</v>
      </c>
      <c r="C5" s="105"/>
      <c r="D5" s="222">
        <v>39814</v>
      </c>
      <c r="E5" s="245" t="s">
        <v>45</v>
      </c>
      <c r="F5" s="246"/>
      <c r="G5" s="246"/>
      <c r="H5" s="246"/>
      <c r="I5" s="246"/>
      <c r="J5" s="246"/>
      <c r="K5" s="247"/>
      <c r="L5" s="12"/>
    </row>
    <row r="6" spans="2:11" ht="18.75" thickBot="1">
      <c r="B6" s="241" t="s">
        <v>51</v>
      </c>
      <c r="C6" s="242"/>
      <c r="D6" s="86">
        <v>495</v>
      </c>
      <c r="E6" s="188" t="s">
        <v>46</v>
      </c>
      <c r="F6" s="189"/>
      <c r="G6" s="189"/>
      <c r="H6" s="189"/>
      <c r="I6" s="189"/>
      <c r="J6" s="190"/>
      <c r="K6" s="191"/>
    </row>
    <row r="7" spans="2:11" ht="21.75" thickBot="1">
      <c r="B7" s="241" t="s">
        <v>52</v>
      </c>
      <c r="C7" s="242"/>
      <c r="D7" s="87">
        <v>520</v>
      </c>
      <c r="E7" s="184" t="s">
        <v>47</v>
      </c>
      <c r="F7" s="181"/>
      <c r="G7" s="181"/>
      <c r="H7" s="181"/>
      <c r="I7" s="181"/>
      <c r="J7" s="182"/>
      <c r="K7" s="183"/>
    </row>
    <row r="8" spans="2:11" ht="21.75" thickBot="1">
      <c r="B8" s="241" t="s">
        <v>50</v>
      </c>
      <c r="C8" s="242"/>
      <c r="D8" s="86">
        <v>858</v>
      </c>
      <c r="E8" s="184" t="s">
        <v>48</v>
      </c>
      <c r="F8" s="181"/>
      <c r="G8" s="181"/>
      <c r="H8" s="181"/>
      <c r="I8" s="181"/>
      <c r="J8" s="182"/>
      <c r="K8" s="183"/>
    </row>
    <row r="9" spans="2:11" ht="18.75" thickBot="1">
      <c r="B9" s="241" t="s">
        <v>23</v>
      </c>
      <c r="C9" s="242"/>
      <c r="D9" s="121">
        <v>295</v>
      </c>
      <c r="E9" s="185" t="s">
        <v>49</v>
      </c>
      <c r="F9" s="186"/>
      <c r="G9" s="186"/>
      <c r="H9" s="186"/>
      <c r="I9" s="186"/>
      <c r="J9" s="186"/>
      <c r="K9" s="187"/>
    </row>
    <row r="10" spans="2:10" ht="21" thickBot="1">
      <c r="B10" s="254" t="s">
        <v>41</v>
      </c>
      <c r="C10" s="255"/>
      <c r="D10" s="255"/>
      <c r="E10" s="255"/>
      <c r="F10" s="255"/>
      <c r="G10" s="255"/>
      <c r="H10" s="255"/>
      <c r="I10" s="255"/>
      <c r="J10" s="256"/>
    </row>
    <row r="11" spans="2:11" ht="21.75" thickBot="1">
      <c r="B11" s="239" t="s">
        <v>8</v>
      </c>
      <c r="C11" s="122" t="s">
        <v>0</v>
      </c>
      <c r="D11" s="123" t="s">
        <v>43</v>
      </c>
      <c r="E11" s="95" t="s">
        <v>2</v>
      </c>
      <c r="F11" s="96" t="s">
        <v>3</v>
      </c>
      <c r="G11" s="97" t="s">
        <v>4</v>
      </c>
      <c r="H11" s="98" t="s">
        <v>5</v>
      </c>
      <c r="I11" s="47"/>
      <c r="J11" s="48" t="s">
        <v>9</v>
      </c>
      <c r="K11" s="12"/>
    </row>
    <row r="12" spans="2:11" ht="18.75" thickBot="1">
      <c r="B12" s="239"/>
      <c r="C12" s="50">
        <v>155</v>
      </c>
      <c r="D12" s="51">
        <v>7571</v>
      </c>
      <c r="E12" s="52">
        <v>45</v>
      </c>
      <c r="F12" s="53">
        <v>16</v>
      </c>
      <c r="G12" s="54">
        <v>93</v>
      </c>
      <c r="H12" s="111">
        <v>6</v>
      </c>
      <c r="I12" s="115" t="s">
        <v>40</v>
      </c>
      <c r="J12" s="108" t="s">
        <v>7</v>
      </c>
      <c r="K12" s="12"/>
    </row>
    <row r="13" spans="2:10" ht="18.75" thickBot="1">
      <c r="B13" s="239"/>
      <c r="C13" s="55" t="s">
        <v>15</v>
      </c>
      <c r="D13" s="56">
        <f>D12/2000</f>
        <v>3.7855</v>
      </c>
      <c r="E13" s="57">
        <f>D6/920</f>
        <v>0.5380434782608695</v>
      </c>
      <c r="F13" s="58">
        <f>D7/920</f>
        <v>0.5652173913043478</v>
      </c>
      <c r="G13" s="85">
        <f>D8/1200</f>
        <v>0.715</v>
      </c>
      <c r="H13" s="112">
        <f>D9/1800</f>
        <v>0.1638888888888889</v>
      </c>
      <c r="I13" s="116" t="s">
        <v>6</v>
      </c>
      <c r="J13" s="110" t="s">
        <v>39</v>
      </c>
    </row>
    <row r="14" spans="2:10" ht="18.75" thickBot="1">
      <c r="B14" s="239"/>
      <c r="C14" s="49" t="s">
        <v>26</v>
      </c>
      <c r="D14" s="88">
        <f>D12/C12</f>
        <v>48.84516129032258</v>
      </c>
      <c r="E14" s="89">
        <f>E12*E13</f>
        <v>24.21195652173913</v>
      </c>
      <c r="F14" s="90">
        <f>F12*F13</f>
        <v>9.043478260869565</v>
      </c>
      <c r="G14" s="91">
        <f>G12*G13</f>
        <v>66.49499999999999</v>
      </c>
      <c r="H14" s="92">
        <f>H12*H13</f>
        <v>0.9833333333333334</v>
      </c>
      <c r="I14" s="113">
        <f>E14+F14+G14+H14</f>
        <v>100.73376811594203</v>
      </c>
      <c r="J14" s="109">
        <f>I14/(D12/2000)</f>
        <v>26.610426130218475</v>
      </c>
    </row>
    <row r="15" spans="2:10" ht="10.5" customHeight="1" thickBot="1">
      <c r="B15" s="243"/>
      <c r="C15" s="244"/>
      <c r="D15" s="244"/>
      <c r="E15" s="244"/>
      <c r="F15" s="244"/>
      <c r="G15" s="244"/>
      <c r="H15" s="244"/>
      <c r="I15" s="216"/>
      <c r="J15" s="60"/>
    </row>
    <row r="16" spans="2:10" s="12" customFormat="1" ht="21.75" thickBot="1">
      <c r="B16" s="238" t="s">
        <v>25</v>
      </c>
      <c r="C16" s="93" t="s">
        <v>0</v>
      </c>
      <c r="D16" s="94" t="s">
        <v>43</v>
      </c>
      <c r="E16" s="95" t="s">
        <v>2</v>
      </c>
      <c r="F16" s="96" t="s">
        <v>3</v>
      </c>
      <c r="G16" s="97" t="s">
        <v>4</v>
      </c>
      <c r="H16" s="98" t="s">
        <v>5</v>
      </c>
      <c r="I16" s="60"/>
      <c r="J16" s="60"/>
    </row>
    <row r="17" spans="2:11" ht="18.75" thickBot="1">
      <c r="B17" s="239"/>
      <c r="C17" s="61">
        <v>62</v>
      </c>
      <c r="D17" s="62">
        <v>3756</v>
      </c>
      <c r="E17" s="52">
        <v>22</v>
      </c>
      <c r="F17" s="53">
        <v>7</v>
      </c>
      <c r="G17" s="54">
        <v>65</v>
      </c>
      <c r="H17" s="111">
        <v>5</v>
      </c>
      <c r="I17" s="115" t="s">
        <v>40</v>
      </c>
      <c r="J17" s="108" t="s">
        <v>7</v>
      </c>
      <c r="K17" s="12"/>
    </row>
    <row r="18" spans="2:10" ht="18.75" thickBot="1">
      <c r="B18" s="239"/>
      <c r="C18" s="80" t="s">
        <v>15</v>
      </c>
      <c r="D18" s="81">
        <f>D17/2000</f>
        <v>1.878</v>
      </c>
      <c r="E18" s="82">
        <f>E13</f>
        <v>0.5380434782608695</v>
      </c>
      <c r="F18" s="83">
        <f>F13</f>
        <v>0.5652173913043478</v>
      </c>
      <c r="G18" s="84">
        <f>G13</f>
        <v>0.715</v>
      </c>
      <c r="H18" s="114">
        <f>H13</f>
        <v>0.1638888888888889</v>
      </c>
      <c r="I18" s="200" t="s">
        <v>6</v>
      </c>
      <c r="J18" s="110" t="s">
        <v>39</v>
      </c>
    </row>
    <row r="19" spans="2:10" ht="18.75" thickBot="1">
      <c r="B19" s="240"/>
      <c r="C19" s="59" t="s">
        <v>26</v>
      </c>
      <c r="D19" s="88">
        <f>D17/C17</f>
        <v>60.58064516129032</v>
      </c>
      <c r="E19" s="99">
        <f>E17*E18</f>
        <v>11.836956521739129</v>
      </c>
      <c r="F19" s="90">
        <f>F18*F17</f>
        <v>3.9565217391304346</v>
      </c>
      <c r="G19" s="100">
        <f>G18*G17</f>
        <v>46.475</v>
      </c>
      <c r="H19" s="92">
        <f>H18*H17</f>
        <v>0.8194444444444444</v>
      </c>
      <c r="I19" s="201">
        <f>(E19*E13)+(F19*F13)+(G19*G13)+(H19*H13)</f>
        <v>41.969014994515625</v>
      </c>
      <c r="J19" s="107">
        <f>I19/(D17/2000)</f>
        <v>22.347718314438566</v>
      </c>
    </row>
    <row r="20" spans="2:10" ht="8.25" customHeight="1" thickBot="1">
      <c r="B20" s="194"/>
      <c r="C20" s="59"/>
      <c r="D20" s="195"/>
      <c r="E20" s="202"/>
      <c r="F20" s="202"/>
      <c r="G20" s="202"/>
      <c r="H20" s="202"/>
      <c r="I20" s="117"/>
      <c r="J20" s="117"/>
    </row>
    <row r="21" spans="2:8" ht="21.75" thickBot="1">
      <c r="B21" s="238" t="s">
        <v>53</v>
      </c>
      <c r="C21" s="198" t="s">
        <v>0</v>
      </c>
      <c r="D21" s="203" t="s">
        <v>43</v>
      </c>
      <c r="E21" s="52" t="s">
        <v>2</v>
      </c>
      <c r="F21" s="53" t="s">
        <v>3</v>
      </c>
      <c r="G21" s="54" t="s">
        <v>4</v>
      </c>
      <c r="H21" s="204" t="s">
        <v>5</v>
      </c>
    </row>
    <row r="22" spans="2:10" ht="18.75" thickBot="1">
      <c r="B22" s="239"/>
      <c r="C22" s="205">
        <v>0</v>
      </c>
      <c r="D22" s="88">
        <v>0</v>
      </c>
      <c r="E22" s="209">
        <v>0</v>
      </c>
      <c r="F22" s="206">
        <v>0</v>
      </c>
      <c r="G22" s="207">
        <v>0</v>
      </c>
      <c r="H22" s="208">
        <v>0</v>
      </c>
      <c r="I22" s="196" t="s">
        <v>40</v>
      </c>
      <c r="J22" s="108" t="s">
        <v>7</v>
      </c>
    </row>
    <row r="23" spans="2:10" ht="18.75" thickBot="1">
      <c r="B23" s="239"/>
      <c r="C23" s="80" t="s">
        <v>15</v>
      </c>
      <c r="D23" s="215">
        <f>D22/2000</f>
        <v>0</v>
      </c>
      <c r="E23" s="210">
        <v>0</v>
      </c>
      <c r="F23" s="273">
        <v>0</v>
      </c>
      <c r="G23" s="274">
        <v>0</v>
      </c>
      <c r="H23" s="275">
        <v>0</v>
      </c>
      <c r="I23" s="200" t="s">
        <v>6</v>
      </c>
      <c r="J23" s="110" t="s">
        <v>39</v>
      </c>
    </row>
    <row r="24" spans="2:10" ht="18.75" thickBot="1">
      <c r="B24" s="240"/>
      <c r="C24" s="59" t="s">
        <v>26</v>
      </c>
      <c r="D24" s="199" t="e">
        <f>D22/C22</f>
        <v>#DIV/0!</v>
      </c>
      <c r="E24" s="211">
        <f>E22*E23</f>
        <v>0</v>
      </c>
      <c r="F24" s="212">
        <f>F22*F23</f>
        <v>0</v>
      </c>
      <c r="G24" s="213">
        <f>G22*G23</f>
        <v>0</v>
      </c>
      <c r="H24" s="214">
        <f>H22*H23</f>
        <v>0</v>
      </c>
      <c r="I24" s="201">
        <f>H24+G24+F24+E24</f>
        <v>0</v>
      </c>
      <c r="J24" s="107" t="e">
        <f>I24/(D22/2000)</f>
        <v>#DIV/0!</v>
      </c>
    </row>
    <row r="25" spans="2:9" ht="14.25">
      <c r="B25" s="124" t="s">
        <v>42</v>
      </c>
      <c r="C25" s="28"/>
      <c r="D25" s="28"/>
      <c r="E25" s="28"/>
      <c r="F25" s="28"/>
      <c r="G25" s="28"/>
      <c r="H25" s="28"/>
      <c r="I25" s="2"/>
    </row>
    <row r="26" spans="2:9" ht="15" thickBot="1">
      <c r="B26" s="125" t="s">
        <v>44</v>
      </c>
      <c r="C26" s="118"/>
      <c r="D26" s="118"/>
      <c r="E26" s="118"/>
      <c r="F26" s="118"/>
      <c r="G26" s="118"/>
      <c r="H26" s="118"/>
      <c r="I26" s="119"/>
    </row>
    <row r="27" spans="7:9" ht="12.75">
      <c r="G27" s="180"/>
      <c r="H27" s="180"/>
      <c r="I27" s="180"/>
    </row>
    <row r="28" spans="7:9" ht="13.5" customHeight="1">
      <c r="G28" s="180"/>
      <c r="H28" s="180"/>
      <c r="I28" s="180"/>
    </row>
    <row r="29" spans="7:9" ht="12.75">
      <c r="G29" s="180"/>
      <c r="H29" s="180"/>
      <c r="I29" s="180"/>
    </row>
    <row r="30" spans="7:9" ht="12.75">
      <c r="G30" s="180"/>
      <c r="H30" s="180"/>
      <c r="I30" s="180"/>
    </row>
  </sheetData>
  <sheetProtection selectLockedCells="1"/>
  <mergeCells count="12">
    <mergeCell ref="E5:K5"/>
    <mergeCell ref="B2:H2"/>
    <mergeCell ref="B3:H3"/>
    <mergeCell ref="B10:J10"/>
    <mergeCell ref="B21:B24"/>
    <mergeCell ref="B6:C6"/>
    <mergeCell ref="B7:C7"/>
    <mergeCell ref="B8:C8"/>
    <mergeCell ref="B9:C9"/>
    <mergeCell ref="B16:B19"/>
    <mergeCell ref="B11:B14"/>
    <mergeCell ref="B15:H15"/>
  </mergeCells>
  <printOptions/>
  <pageMargins left="0.7" right="0.7" top="0.75" bottom="0.75" header="0.3" footer="0.3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1"/>
  <sheetViews>
    <sheetView zoomScalePageLayoutView="0" workbookViewId="0" topLeftCell="A10">
      <selection activeCell="M22" sqref="M22"/>
    </sheetView>
  </sheetViews>
  <sheetFormatPr defaultColWidth="9.140625" defaultRowHeight="12.75"/>
  <cols>
    <col min="1" max="1" width="3.28125" style="0" customWidth="1"/>
    <col min="2" max="2" width="11.140625" style="0" bestFit="1" customWidth="1"/>
    <col min="3" max="3" width="12.57421875" style="0" bestFit="1" customWidth="1"/>
    <col min="4" max="4" width="12.57421875" style="0" customWidth="1"/>
    <col min="5" max="5" width="12.140625" style="0" customWidth="1"/>
    <col min="6" max="6" width="0" style="0" hidden="1" customWidth="1"/>
    <col min="9" max="9" width="12.00390625" style="0" bestFit="1" customWidth="1"/>
    <col min="11" max="11" width="10.28125" style="0" bestFit="1" customWidth="1"/>
    <col min="12" max="12" width="10.28125" style="0" customWidth="1"/>
    <col min="13" max="13" width="10.00390625" style="0" bestFit="1" customWidth="1"/>
    <col min="14" max="14" width="10.140625" style="0" bestFit="1" customWidth="1"/>
    <col min="17" max="17" width="10.28125" style="0" bestFit="1" customWidth="1"/>
  </cols>
  <sheetData>
    <row r="1" ht="13.5" hidden="1" thickBot="1"/>
    <row r="2" spans="6:9" ht="13.5" hidden="1" thickBot="1">
      <c r="F2" s="263" t="s">
        <v>18</v>
      </c>
      <c r="G2" s="264"/>
      <c r="H2" s="265"/>
      <c r="I2" s="40">
        <f>'Fertilizer Input Section'!D6</f>
        <v>495</v>
      </c>
    </row>
    <row r="3" spans="6:9" ht="13.5" hidden="1" thickBot="1">
      <c r="F3" s="263" t="s">
        <v>19</v>
      </c>
      <c r="G3" s="264"/>
      <c r="H3" s="265"/>
      <c r="I3" s="40">
        <f>'Fertilizer Input Section'!D7</f>
        <v>520</v>
      </c>
    </row>
    <row r="4" spans="6:9" ht="13.5" hidden="1" thickBot="1">
      <c r="F4" s="266" t="s">
        <v>22</v>
      </c>
      <c r="G4" s="267"/>
      <c r="H4" s="267"/>
      <c r="I4" s="40">
        <f>'Fertilizer Input Section'!D8</f>
        <v>858</v>
      </c>
    </row>
    <row r="5" spans="6:14" ht="13.5" hidden="1" thickBot="1">
      <c r="F5" s="266" t="s">
        <v>24</v>
      </c>
      <c r="G5" s="267"/>
      <c r="H5" s="267"/>
      <c r="I5" s="41">
        <f>'Fertilizer Input Section'!D9</f>
        <v>295</v>
      </c>
      <c r="M5" s="12"/>
      <c r="N5" s="12"/>
    </row>
    <row r="6" spans="2:13" ht="13.5" hidden="1" thickBot="1">
      <c r="B6" s="19"/>
      <c r="C6" s="24" t="s">
        <v>0</v>
      </c>
      <c r="D6" s="24"/>
      <c r="E6" s="25" t="s">
        <v>1</v>
      </c>
      <c r="F6" s="26" t="s">
        <v>2</v>
      </c>
      <c r="G6" s="27" t="s">
        <v>3</v>
      </c>
      <c r="H6" s="26" t="s">
        <v>4</v>
      </c>
      <c r="I6" s="27" t="s">
        <v>5</v>
      </c>
      <c r="J6" s="28" t="s">
        <v>6</v>
      </c>
      <c r="K6" s="25" t="s">
        <v>7</v>
      </c>
      <c r="L6" s="12"/>
      <c r="M6" s="13"/>
    </row>
    <row r="7" spans="2:13" ht="13.5" hidden="1" thickBot="1">
      <c r="B7" s="260" t="s">
        <v>8</v>
      </c>
      <c r="C7" s="30">
        <v>155</v>
      </c>
      <c r="D7" s="30"/>
      <c r="E7" s="29">
        <v>7571</v>
      </c>
      <c r="F7" s="30">
        <v>45</v>
      </c>
      <c r="G7" s="29">
        <v>16</v>
      </c>
      <c r="H7" s="30">
        <v>93</v>
      </c>
      <c r="I7" s="29">
        <v>6</v>
      </c>
      <c r="J7" s="43" t="s">
        <v>9</v>
      </c>
      <c r="K7" s="44"/>
      <c r="L7" s="12"/>
      <c r="M7" s="12"/>
    </row>
    <row r="8" spans="2:13" ht="13.5" hidden="1" thickBot="1">
      <c r="B8" s="261"/>
      <c r="C8" s="2"/>
      <c r="D8" s="219"/>
      <c r="E8" s="11">
        <f>'Fertilizer Input Section'!D13</f>
        <v>3.7855</v>
      </c>
      <c r="F8" s="42">
        <f>'Fertilizer Input Section'!E13</f>
        <v>0.5380434782608695</v>
      </c>
      <c r="G8" s="42">
        <f>'Fertilizer Input Section'!F13</f>
        <v>0.5652173913043478</v>
      </c>
      <c r="H8" s="42">
        <f>'Fertilizer Input Section'!G13</f>
        <v>0.715</v>
      </c>
      <c r="I8" s="42">
        <f>'Fertilizer Input Section'!H13</f>
        <v>0.1638888888888889</v>
      </c>
      <c r="J8" s="3"/>
      <c r="K8" s="4"/>
      <c r="L8" s="5"/>
      <c r="M8" s="12"/>
    </row>
    <row r="9" spans="2:13" ht="13.5" hidden="1" thickBot="1">
      <c r="B9" s="262"/>
      <c r="C9" s="21"/>
      <c r="D9" s="21"/>
      <c r="E9" s="45" t="s">
        <v>9</v>
      </c>
      <c r="F9" s="33">
        <f>'Fertilizer Input Section'!E14</f>
        <v>24.21195652173913</v>
      </c>
      <c r="G9" s="33">
        <f>'Fertilizer Input Section'!F14</f>
        <v>9.043478260869565</v>
      </c>
      <c r="H9" s="32">
        <f>'Fertilizer Input Section'!G14</f>
        <v>66.49499999999999</v>
      </c>
      <c r="I9" s="33">
        <f>'Fertilizer Input Section'!H14</f>
        <v>0.9833333333333334</v>
      </c>
      <c r="J9" s="46">
        <f>F9+G9+H9+I9</f>
        <v>100.73376811594203</v>
      </c>
      <c r="K9" s="37">
        <f>J9/(E7/2000)</f>
        <v>26.610426130218475</v>
      </c>
      <c r="L9" s="14"/>
      <c r="M9" s="15"/>
    </row>
    <row r="10" spans="2:13" ht="8.25" customHeight="1" thickBot="1">
      <c r="B10" s="22"/>
      <c r="C10" s="12"/>
      <c r="D10" s="12"/>
      <c r="E10" s="23"/>
      <c r="F10" s="15"/>
      <c r="G10" s="32"/>
      <c r="H10" s="32"/>
      <c r="I10" s="32"/>
      <c r="J10" s="46"/>
      <c r="K10" s="46"/>
      <c r="L10" s="14"/>
      <c r="M10" s="15"/>
    </row>
    <row r="11" spans="2:14" ht="13.5" thickBot="1">
      <c r="B11" s="12"/>
      <c r="C11" s="17"/>
      <c r="D11" s="17"/>
      <c r="E11" s="17"/>
      <c r="F11" s="17"/>
      <c r="G11" s="257" t="s">
        <v>20</v>
      </c>
      <c r="H11" s="258"/>
      <c r="I11" s="258"/>
      <c r="J11" s="258"/>
      <c r="K11" s="258"/>
      <c r="L11" s="258"/>
      <c r="M11" s="258"/>
      <c r="N11" s="259"/>
    </row>
    <row r="12" spans="5:14" ht="13.5" thickBot="1">
      <c r="E12" t="s">
        <v>9</v>
      </c>
      <c r="G12" s="170">
        <f>H12-10</f>
        <v>115</v>
      </c>
      <c r="H12" s="171">
        <f>I12-10</f>
        <v>125</v>
      </c>
      <c r="I12" s="172">
        <f>J12-10</f>
        <v>135</v>
      </c>
      <c r="J12" s="173">
        <f>K12-10</f>
        <v>145</v>
      </c>
      <c r="K12" s="174">
        <f>'Fertilizer Input Section'!C12</f>
        <v>155</v>
      </c>
      <c r="L12" s="173">
        <f>K12+10</f>
        <v>165</v>
      </c>
      <c r="M12" s="174">
        <f>L12+10</f>
        <v>175</v>
      </c>
      <c r="N12" s="175">
        <f>M12+25</f>
        <v>200</v>
      </c>
    </row>
    <row r="13" spans="2:14" ht="18.75" thickBot="1">
      <c r="B13" s="47" t="s">
        <v>8</v>
      </c>
      <c r="G13" s="268" t="s">
        <v>59</v>
      </c>
      <c r="H13" s="258"/>
      <c r="I13" s="258"/>
      <c r="J13" s="258"/>
      <c r="K13" s="258"/>
      <c r="L13" s="258"/>
      <c r="M13" s="258"/>
      <c r="N13" s="259"/>
    </row>
    <row r="14" spans="2:14" ht="13.5" thickBot="1">
      <c r="B14" s="35" t="s">
        <v>12</v>
      </c>
      <c r="D14" s="140" t="s">
        <v>11</v>
      </c>
      <c r="E14" s="130" t="s">
        <v>15</v>
      </c>
      <c r="F14" s="72"/>
      <c r="G14" s="176">
        <f>(G12*B17)/2000</f>
        <v>2.8085967741935485</v>
      </c>
      <c r="H14" s="177">
        <f>(H12*B17)/2000</f>
        <v>3.052822580645161</v>
      </c>
      <c r="I14" s="178">
        <f>(I12*B17)/2000</f>
        <v>3.297048387096774</v>
      </c>
      <c r="J14" s="177">
        <f>(J12*B17)/2000</f>
        <v>3.5412741935483867</v>
      </c>
      <c r="K14" s="178">
        <f>(K12*B17)/2000</f>
        <v>3.7855</v>
      </c>
      <c r="L14" s="177">
        <f>(L12*B17)/2000</f>
        <v>4.029725806451613</v>
      </c>
      <c r="M14" s="178">
        <f>(M12*B17)/2000</f>
        <v>4.273951612903225</v>
      </c>
      <c r="N14" s="179">
        <f>(N12*B17)/2000</f>
        <v>4.884516129032257</v>
      </c>
    </row>
    <row r="15" spans="2:14" ht="13.5" thickBot="1">
      <c r="B15" s="75" t="s">
        <v>14</v>
      </c>
      <c r="D15" s="169" t="s">
        <v>13</v>
      </c>
      <c r="E15" s="131" t="s">
        <v>10</v>
      </c>
      <c r="F15" s="73"/>
      <c r="G15" s="257" t="s">
        <v>28</v>
      </c>
      <c r="H15" s="258"/>
      <c r="I15" s="258"/>
      <c r="J15" s="258"/>
      <c r="K15" s="258"/>
      <c r="L15" s="258"/>
      <c r="M15" s="258"/>
      <c r="N15" s="259"/>
    </row>
    <row r="16" spans="2:14" ht="13.5" thickBot="1">
      <c r="B16" s="151">
        <f>'Fertilizer Input Section'!D14</f>
        <v>48.84516129032258</v>
      </c>
      <c r="D16" s="150">
        <f>E16/'Fertilizer Input Section'!D13</f>
        <v>0.5283317923656056</v>
      </c>
      <c r="E16" s="152">
        <f>C25</f>
        <v>2</v>
      </c>
      <c r="F16" s="74" t="s">
        <v>15</v>
      </c>
      <c r="G16" s="69">
        <f>(G14*D16)*B25</f>
        <v>39.48643877387258</v>
      </c>
      <c r="H16" s="36">
        <f>(H14*D16)*B25</f>
        <v>42.92004214551367</v>
      </c>
      <c r="I16" s="66">
        <f>(I14*D16)*B25</f>
        <v>46.35364551715475</v>
      </c>
      <c r="J16" s="36">
        <f>(J14*D16)*B25</f>
        <v>49.787248888795844</v>
      </c>
      <c r="K16" s="66">
        <f>(K14*D16)*B25</f>
        <v>53.22085226043694</v>
      </c>
      <c r="L16" s="36">
        <f>(L14*D16)*B25</f>
        <v>56.65445563207804</v>
      </c>
      <c r="M16" s="66">
        <f>(M14*D16)*B25</f>
        <v>60.08805900371913</v>
      </c>
      <c r="N16" s="70">
        <f>(N14*D16)*B25</f>
        <v>68.67206743282186</v>
      </c>
    </row>
    <row r="17" spans="2:14" ht="13.5" thickBot="1">
      <c r="B17" s="153">
        <f>B16</f>
        <v>48.84516129032258</v>
      </c>
      <c r="D17" s="149">
        <f>E17/'Fertilizer Input Section'!D13</f>
        <v>0.660414740457007</v>
      </c>
      <c r="E17" s="154">
        <f>C26</f>
        <v>2.5</v>
      </c>
      <c r="F17" s="63" t="s">
        <v>15</v>
      </c>
      <c r="G17" s="67">
        <f>(G14*D17)*B26</f>
        <v>49.35804846734072</v>
      </c>
      <c r="H17" s="36">
        <f>(H14*D17)*B26</f>
        <v>53.650052681892085</v>
      </c>
      <c r="I17" s="68">
        <f>(I14*D17)*B26</f>
        <v>57.94205689644345</v>
      </c>
      <c r="J17" s="38">
        <f>(J14*D17)*B26</f>
        <v>62.23406111099481</v>
      </c>
      <c r="K17" s="68">
        <f>(K14*D17)*B26</f>
        <v>66.52606532554618</v>
      </c>
      <c r="L17" s="38">
        <f>(L14*D17)*B26</f>
        <v>70.81806954009755</v>
      </c>
      <c r="M17" s="68">
        <f>(M14*D17)*B26</f>
        <v>75.11007375464891</v>
      </c>
      <c r="N17" s="39">
        <f>(N14*D17)*B26</f>
        <v>85.84008429102732</v>
      </c>
    </row>
    <row r="18" spans="2:14" ht="13.5" thickBot="1">
      <c r="B18" s="158">
        <f>B16</f>
        <v>48.84516129032258</v>
      </c>
      <c r="D18" s="157">
        <f>E18/'Fertilizer Input Section'!D13</f>
        <v>0.7924976885484084</v>
      </c>
      <c r="E18" s="159">
        <f>C27</f>
        <v>3</v>
      </c>
      <c r="F18" s="75" t="s">
        <v>15</v>
      </c>
      <c r="G18" s="67">
        <f>(G14*D18)*B27</f>
        <v>59.22965816080887</v>
      </c>
      <c r="H18" s="37">
        <f>(H14*D18)*B27</f>
        <v>64.38006321827051</v>
      </c>
      <c r="I18" s="67">
        <f>(I14*D18)*B27</f>
        <v>69.53046827573215</v>
      </c>
      <c r="J18" s="37">
        <f>(J14*D18)*B27</f>
        <v>74.68087333319377</v>
      </c>
      <c r="K18" s="67">
        <f>(K14*D18)*B27</f>
        <v>79.83127839065543</v>
      </c>
      <c r="L18" s="37">
        <f>(L14*D18)*B27</f>
        <v>84.98168344811707</v>
      </c>
      <c r="M18" s="67">
        <f>(M14*D18)*B27</f>
        <v>90.1320885055787</v>
      </c>
      <c r="N18" s="37">
        <f>(N14*D18)*B27</f>
        <v>103.0081011492328</v>
      </c>
    </row>
    <row r="19" spans="2:14" ht="13.5" thickBot="1">
      <c r="B19" s="155"/>
      <c r="C19" s="71"/>
      <c r="D19" s="71"/>
      <c r="E19" s="156"/>
      <c r="F19" s="16"/>
      <c r="G19" s="9"/>
      <c r="H19" s="9"/>
      <c r="I19" s="9"/>
      <c r="J19" s="9"/>
      <c r="K19" s="9"/>
      <c r="L19" s="9"/>
      <c r="M19" s="9"/>
      <c r="N19" s="9"/>
    </row>
    <row r="20" spans="2:8" ht="12.75">
      <c r="B20" s="128" t="s">
        <v>8</v>
      </c>
      <c r="C20" s="126" t="s">
        <v>15</v>
      </c>
      <c r="D20" s="132" t="s">
        <v>16</v>
      </c>
      <c r="F20" s="8"/>
      <c r="G20" s="8"/>
      <c r="H20" s="8"/>
    </row>
    <row r="21" spans="2:17" ht="13.5" thickBot="1">
      <c r="B21" s="129" t="s">
        <v>7</v>
      </c>
      <c r="C21" s="127" t="s">
        <v>10</v>
      </c>
      <c r="D21" s="133" t="s">
        <v>17</v>
      </c>
      <c r="F21" s="8"/>
      <c r="G21" s="8"/>
      <c r="H21" s="8"/>
      <c r="J21" s="7"/>
      <c r="K21" s="6"/>
      <c r="L21" s="6"/>
      <c r="M21" s="6"/>
      <c r="N21" s="6"/>
      <c r="O21" s="6"/>
      <c r="P21" s="6"/>
      <c r="Q21" s="6"/>
    </row>
    <row r="22" spans="2:8" ht="13.5" thickBot="1">
      <c r="B22" s="160">
        <f>'Fertilizer Input Section'!J14</f>
        <v>26.610426130218475</v>
      </c>
      <c r="C22" s="161">
        <f>C25-1.5</f>
        <v>0.5</v>
      </c>
      <c r="D22" s="162">
        <f aca="true" t="shared" si="0" ref="D22:D28">B22*C22</f>
        <v>13.305213065109237</v>
      </c>
      <c r="F22" s="8"/>
      <c r="G22" s="8"/>
      <c r="H22" s="8"/>
    </row>
    <row r="23" spans="2:8" ht="13.5" thickBot="1">
      <c r="B23" s="163">
        <f>B22</f>
        <v>26.610426130218475</v>
      </c>
      <c r="C23" s="164">
        <f>C25-1</f>
        <v>1</v>
      </c>
      <c r="D23" s="165">
        <f t="shared" si="0"/>
        <v>26.610426130218475</v>
      </c>
      <c r="F23" s="8"/>
      <c r="G23" s="8"/>
      <c r="H23" s="8"/>
    </row>
    <row r="24" spans="2:11" ht="13.5" thickBot="1">
      <c r="B24" s="163">
        <f>B22</f>
        <v>26.610426130218475</v>
      </c>
      <c r="C24" s="164">
        <f>C25-0.5</f>
        <v>1.5</v>
      </c>
      <c r="D24" s="165">
        <f t="shared" si="0"/>
        <v>39.915639195327714</v>
      </c>
      <c r="F24" s="8"/>
      <c r="G24" s="8"/>
      <c r="H24" s="8"/>
      <c r="K24" s="10"/>
    </row>
    <row r="25" spans="2:8" ht="13.5" thickBot="1">
      <c r="B25" s="163">
        <f>B22</f>
        <v>26.610426130218475</v>
      </c>
      <c r="C25" s="166">
        <v>2</v>
      </c>
      <c r="D25" s="165">
        <f t="shared" si="0"/>
        <v>53.22085226043695</v>
      </c>
      <c r="F25" s="8"/>
      <c r="G25" s="8"/>
      <c r="H25" s="8"/>
    </row>
    <row r="26" spans="2:8" ht="13.5" thickBot="1">
      <c r="B26" s="163">
        <f>B22</f>
        <v>26.610426130218475</v>
      </c>
      <c r="C26" s="164">
        <f>C25+0.5</f>
        <v>2.5</v>
      </c>
      <c r="D26" s="165">
        <f t="shared" si="0"/>
        <v>66.52606532554618</v>
      </c>
      <c r="F26" s="8"/>
      <c r="G26" s="8"/>
      <c r="H26" s="8"/>
    </row>
    <row r="27" spans="2:8" ht="13.5" thickBot="1">
      <c r="B27" s="163">
        <f>B22</f>
        <v>26.610426130218475</v>
      </c>
      <c r="C27" s="164">
        <f>C26+0.5</f>
        <v>3</v>
      </c>
      <c r="D27" s="165">
        <f t="shared" si="0"/>
        <v>79.83127839065543</v>
      </c>
      <c r="F27" s="8"/>
      <c r="G27" s="8"/>
      <c r="H27" s="8"/>
    </row>
    <row r="28" spans="2:8" ht="13.5" thickBot="1">
      <c r="B28" s="167">
        <f>B22</f>
        <v>26.610426130218475</v>
      </c>
      <c r="C28" s="127">
        <f>C27+0.5</f>
        <v>3.5</v>
      </c>
      <c r="D28" s="168">
        <f t="shared" si="0"/>
        <v>93.13649145576466</v>
      </c>
      <c r="F28" s="8"/>
      <c r="G28" s="8"/>
      <c r="H28" s="8"/>
    </row>
    <row r="31" ht="12.75">
      <c r="E31" s="12"/>
    </row>
  </sheetData>
  <sheetProtection sheet="1" objects="1" scenarios="1" selectLockedCells="1" selectUnlockedCells="1"/>
  <mergeCells count="8">
    <mergeCell ref="G15:N15"/>
    <mergeCell ref="B7:B9"/>
    <mergeCell ref="F2:H2"/>
    <mergeCell ref="F3:H3"/>
    <mergeCell ref="F4:H4"/>
    <mergeCell ref="F5:H5"/>
    <mergeCell ref="G11:N11"/>
    <mergeCell ref="G13:N1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9"/>
  <sheetViews>
    <sheetView zoomScale="103" zoomScaleNormal="103" zoomScalePageLayoutView="0" workbookViewId="0" topLeftCell="B1">
      <selection activeCell="M14" sqref="M14"/>
    </sheetView>
  </sheetViews>
  <sheetFormatPr defaultColWidth="9.140625" defaultRowHeight="12.75"/>
  <cols>
    <col min="1" max="1" width="3.28125" style="0" customWidth="1"/>
    <col min="2" max="2" width="11.8515625" style="0" bestFit="1" customWidth="1"/>
    <col min="3" max="3" width="9.57421875" style="0" bestFit="1" customWidth="1"/>
    <col min="5" max="5" width="10.140625" style="0" customWidth="1"/>
    <col min="6" max="6" width="9.421875" style="0" customWidth="1"/>
    <col min="7" max="7" width="9.28125" style="0" bestFit="1" customWidth="1"/>
    <col min="8" max="8" width="8.28125" style="0" bestFit="1" customWidth="1"/>
    <col min="9" max="14" width="9.28125" style="0" bestFit="1" customWidth="1"/>
  </cols>
  <sheetData>
    <row r="1" ht="13.5" thickBot="1"/>
    <row r="2" spans="7:14" ht="13.5" thickBot="1">
      <c r="G2" s="269" t="s">
        <v>20</v>
      </c>
      <c r="H2" s="270"/>
      <c r="I2" s="270"/>
      <c r="J2" s="270"/>
      <c r="K2" s="270"/>
      <c r="L2" s="270"/>
      <c r="M2" s="270"/>
      <c r="N2" s="271"/>
    </row>
    <row r="3" spans="7:14" ht="13.5" thickBot="1">
      <c r="G3" s="142">
        <f>H3-4</f>
        <v>46</v>
      </c>
      <c r="H3" s="18">
        <f>I3-4</f>
        <v>50</v>
      </c>
      <c r="I3" s="142">
        <f>J3-4</f>
        <v>54</v>
      </c>
      <c r="J3" s="31">
        <f>K3-4</f>
        <v>58</v>
      </c>
      <c r="K3" s="142">
        <f>'Fertilizer Input Section'!C17</f>
        <v>62</v>
      </c>
      <c r="L3" s="31">
        <f>K3+4</f>
        <v>66</v>
      </c>
      <c r="M3" s="142">
        <f>L3+4</f>
        <v>70</v>
      </c>
      <c r="N3" s="18">
        <f>M3+4</f>
        <v>74</v>
      </c>
    </row>
    <row r="4" spans="2:14" ht="18.75" thickBot="1">
      <c r="B4" s="272" t="s">
        <v>25</v>
      </c>
      <c r="C4" s="272"/>
      <c r="D4" s="272"/>
      <c r="E4" s="197"/>
      <c r="G4" s="268" t="s">
        <v>59</v>
      </c>
      <c r="H4" s="258"/>
      <c r="I4" s="258"/>
      <c r="J4" s="258"/>
      <c r="K4" s="258"/>
      <c r="L4" s="258"/>
      <c r="M4" s="258"/>
      <c r="N4" s="259"/>
    </row>
    <row r="5" spans="2:14" ht="13.5" thickBot="1">
      <c r="B5" s="25" t="s">
        <v>12</v>
      </c>
      <c r="D5" s="138" t="s">
        <v>11</v>
      </c>
      <c r="E5" s="134" t="s">
        <v>15</v>
      </c>
      <c r="F5" s="24"/>
      <c r="G5" s="77">
        <f>(G3*B8)/2000</f>
        <v>1.3933548387096772</v>
      </c>
      <c r="H5" s="64">
        <f>(H3*B8)/2000</f>
        <v>1.514516129032258</v>
      </c>
      <c r="I5" s="77">
        <f>(I3*B8)/2000</f>
        <v>1.6356774193548385</v>
      </c>
      <c r="J5" s="78">
        <f>(J3*B8)/2000</f>
        <v>1.7568387096774192</v>
      </c>
      <c r="K5" s="64">
        <f>(K3*B8)/2000</f>
        <v>1.878</v>
      </c>
      <c r="L5" s="64">
        <f>(L3*B8)/2000</f>
        <v>1.9991612903225806</v>
      </c>
      <c r="M5" s="64">
        <f>(M3*B8)/2000</f>
        <v>2.120322580645161</v>
      </c>
      <c r="N5" s="64">
        <f>(N3*B8)/2000</f>
        <v>2.241483870967742</v>
      </c>
    </row>
    <row r="6" spans="2:14" ht="13.5" thickBot="1">
      <c r="B6" s="76" t="s">
        <v>14</v>
      </c>
      <c r="D6" s="139" t="s">
        <v>13</v>
      </c>
      <c r="E6" s="135" t="s">
        <v>10</v>
      </c>
      <c r="F6" s="20"/>
      <c r="G6" s="257" t="s">
        <v>29</v>
      </c>
      <c r="H6" s="258"/>
      <c r="I6" s="258"/>
      <c r="J6" s="258"/>
      <c r="K6" s="258"/>
      <c r="L6" s="258"/>
      <c r="M6" s="258"/>
      <c r="N6" s="259"/>
    </row>
    <row r="7" spans="2:14" ht="13.5" thickBot="1">
      <c r="B7" s="65">
        <f>'Fertilizer Input Section'!D19</f>
        <v>60.58064516129032</v>
      </c>
      <c r="D7" s="146">
        <f>E7/'Fertilizer Input Section'!D18</f>
        <v>0.6389776357827476</v>
      </c>
      <c r="E7" s="148">
        <f>C15</f>
        <v>1.2</v>
      </c>
      <c r="F7" s="34" t="s">
        <v>15</v>
      </c>
      <c r="G7" s="143">
        <f>(G5*D7)*B13</f>
        <v>19.896678241242075</v>
      </c>
      <c r="H7" s="33">
        <f>(H5*D7)*B13</f>
        <v>21.626824175263128</v>
      </c>
      <c r="I7" s="143">
        <f>(I5*D7)*B13</f>
        <v>23.356970109284173</v>
      </c>
      <c r="J7" s="33">
        <f>(J5*D7)*B13</f>
        <v>25.087116043305222</v>
      </c>
      <c r="K7" s="143">
        <f>(K5*D7)*B13</f>
        <v>26.81726197732628</v>
      </c>
      <c r="L7" s="33">
        <f>(L5*D7)*B13</f>
        <v>28.547407911347328</v>
      </c>
      <c r="M7" s="143">
        <f>(M5*D7)*B13</f>
        <v>30.277553845368377</v>
      </c>
      <c r="N7" s="33">
        <f>(N5*D7)*B13</f>
        <v>32.007699779389434</v>
      </c>
    </row>
    <row r="8" spans="2:14" ht="13.5" thickBot="1">
      <c r="B8" s="65">
        <f>B7</f>
        <v>60.58064516129032</v>
      </c>
      <c r="D8" s="146">
        <f>E8/'Fertilizer Input Section'!D18</f>
        <v>0.7454739084132055</v>
      </c>
      <c r="E8" s="148">
        <f>C16</f>
        <v>1.4</v>
      </c>
      <c r="F8" s="34" t="s">
        <v>15</v>
      </c>
      <c r="G8" s="143">
        <f>(G5*D8)*B14</f>
        <v>23.21279128144909</v>
      </c>
      <c r="H8" s="33">
        <f>(H5*D8)*B14</f>
        <v>25.231294871140314</v>
      </c>
      <c r="I8" s="143">
        <f>(I5*D8)*B14</f>
        <v>27.249798460831535</v>
      </c>
      <c r="J8" s="33">
        <f>(J5*D8)*B14</f>
        <v>29.26830205052276</v>
      </c>
      <c r="K8" s="143">
        <f>(K5*D8)*B14</f>
        <v>31.28680564021399</v>
      </c>
      <c r="L8" s="33">
        <f>(L5*D8)*B14</f>
        <v>33.30530922990522</v>
      </c>
      <c r="M8" s="143">
        <f>(M5*D8)*B14</f>
        <v>35.323812819596434</v>
      </c>
      <c r="N8" s="33">
        <f>(N5*D8)*B14</f>
        <v>37.34231640928767</v>
      </c>
    </row>
    <row r="9" spans="2:14" ht="13.5" thickBot="1">
      <c r="B9" s="65">
        <f>B8</f>
        <v>60.58064516129032</v>
      </c>
      <c r="D9" s="146">
        <f>E9/'Fertilizer Input Section'!D18</f>
        <v>0.8519701810436634</v>
      </c>
      <c r="E9" s="148">
        <f>C17</f>
        <v>1.5999999999999999</v>
      </c>
      <c r="F9" s="34" t="s">
        <v>15</v>
      </c>
      <c r="G9" s="143">
        <f>(G5*D9)*B15</f>
        <v>26.528904321656096</v>
      </c>
      <c r="H9" s="33">
        <f>(H5*D9)*B15</f>
        <v>28.8357655670175</v>
      </c>
      <c r="I9" s="143">
        <f>(I5*D9)*B15</f>
        <v>31.142626812378897</v>
      </c>
      <c r="J9" s="33">
        <f>(J5*D9)*B15</f>
        <v>33.449488057740304</v>
      </c>
      <c r="K9" s="143">
        <f>(K5*D9)*B15</f>
        <v>35.7563493031017</v>
      </c>
      <c r="L9" s="33">
        <f>(L5*D9)*B15</f>
        <v>38.063210548463104</v>
      </c>
      <c r="M9" s="143">
        <f>(M5*D9)*B15</f>
        <v>40.3700717938245</v>
      </c>
      <c r="N9" s="33">
        <f>(N5*D9)*B15</f>
        <v>42.676933039185904</v>
      </c>
    </row>
    <row r="10" ht="13.5" thickBot="1"/>
    <row r="11" spans="2:6" ht="12.75">
      <c r="B11" s="140" t="s">
        <v>25</v>
      </c>
      <c r="C11" s="27" t="s">
        <v>15</v>
      </c>
      <c r="D11" s="136" t="s">
        <v>16</v>
      </c>
      <c r="E11" s="220"/>
      <c r="F11" s="17"/>
    </row>
    <row r="12" spans="2:6" ht="13.5" thickBot="1">
      <c r="B12" s="141" t="s">
        <v>7</v>
      </c>
      <c r="C12" s="1" t="s">
        <v>10</v>
      </c>
      <c r="D12" s="137" t="s">
        <v>17</v>
      </c>
      <c r="E12" s="220"/>
      <c r="F12" s="17"/>
    </row>
    <row r="13" spans="2:6" ht="13.5" thickBot="1">
      <c r="B13" s="147">
        <f>'Fertilizer Input Section'!J19</f>
        <v>22.347718314438566</v>
      </c>
      <c r="C13" s="144">
        <f>C16-0.6</f>
        <v>0.7999999999999999</v>
      </c>
      <c r="D13" s="145">
        <f aca="true" t="shared" si="0" ref="D13:D18">B13*C13</f>
        <v>17.87817465155085</v>
      </c>
      <c r="E13" s="221"/>
      <c r="F13" s="79"/>
    </row>
    <row r="14" spans="2:6" ht="13.5" thickBot="1">
      <c r="B14" s="147">
        <f>B13</f>
        <v>22.347718314438566</v>
      </c>
      <c r="C14" s="144">
        <f>C16-0.4</f>
        <v>0.9999999999999999</v>
      </c>
      <c r="D14" s="145">
        <f t="shared" si="0"/>
        <v>22.347718314438563</v>
      </c>
      <c r="E14" s="221"/>
      <c r="F14" s="79"/>
    </row>
    <row r="15" spans="2:6" ht="13.5" thickBot="1">
      <c r="B15" s="147">
        <f>B13</f>
        <v>22.347718314438566</v>
      </c>
      <c r="C15" s="144">
        <f>C16-0.2</f>
        <v>1.2</v>
      </c>
      <c r="D15" s="145">
        <f t="shared" si="0"/>
        <v>26.81726197732628</v>
      </c>
      <c r="E15" s="221"/>
      <c r="F15" s="79"/>
    </row>
    <row r="16" spans="2:6" ht="13.5" thickBot="1">
      <c r="B16" s="147">
        <f>B13</f>
        <v>22.347718314438566</v>
      </c>
      <c r="C16" s="144">
        <v>1.4</v>
      </c>
      <c r="D16" s="145">
        <f t="shared" si="0"/>
        <v>31.28680564021399</v>
      </c>
      <c r="E16" s="221"/>
      <c r="F16" s="79"/>
    </row>
    <row r="17" spans="2:6" ht="13.5" thickBot="1">
      <c r="B17" s="147">
        <f>B13</f>
        <v>22.347718314438566</v>
      </c>
      <c r="C17" s="144">
        <f>C16+0.2</f>
        <v>1.5999999999999999</v>
      </c>
      <c r="D17" s="145">
        <f t="shared" si="0"/>
        <v>35.7563493031017</v>
      </c>
      <c r="E17" s="221"/>
      <c r="F17" s="79"/>
    </row>
    <row r="18" spans="2:6" ht="13.5" thickBot="1">
      <c r="B18" s="147">
        <f>B13</f>
        <v>22.347718314438566</v>
      </c>
      <c r="C18" s="144">
        <f>C17+0.4</f>
        <v>2</v>
      </c>
      <c r="D18" s="145">
        <f t="shared" si="0"/>
        <v>44.69543662887713</v>
      </c>
      <c r="E18" s="221"/>
      <c r="F18" s="79"/>
    </row>
    <row r="19" spans="2:6" ht="13.5" thickBot="1">
      <c r="B19" s="147">
        <f>B13</f>
        <v>22.347718314438566</v>
      </c>
      <c r="C19" s="144">
        <f>C18+0.6</f>
        <v>2.6</v>
      </c>
      <c r="D19" s="145">
        <f>B19*C19</f>
        <v>58.104067617540274</v>
      </c>
      <c r="E19" s="221"/>
      <c r="F19" s="79"/>
    </row>
  </sheetData>
  <sheetProtection sheet="1" objects="1" scenarios="1" selectLockedCells="1" selectUnlockedCells="1"/>
  <mergeCells count="4">
    <mergeCell ref="G2:N2"/>
    <mergeCell ref="G4:N4"/>
    <mergeCell ref="G6:N6"/>
    <mergeCell ref="B4:D4"/>
  </mergeCells>
  <printOptions/>
  <pageMargins left="0.7" right="0.7" top="0.75" bottom="0.75" header="0.3" footer="0.3"/>
  <pageSetup horizontalDpi="300" verticalDpi="300" orientation="landscape" r:id="rId2"/>
  <ignoredErrors>
    <ignoredError sqref="H7 J7:J8 M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.57421875" style="0" customWidth="1"/>
    <col min="2" max="2" width="13.7109375" style="0" bestFit="1" customWidth="1"/>
    <col min="3" max="4" width="9.421875" style="0" bestFit="1" customWidth="1"/>
    <col min="5" max="5" width="9.421875" style="0" customWidth="1"/>
    <col min="6" max="6" width="9.421875" style="0" bestFit="1" customWidth="1"/>
  </cols>
  <sheetData>
    <row r="1" ht="13.5" thickBot="1"/>
    <row r="2" spans="7:14" ht="13.5" thickBot="1">
      <c r="G2" s="269" t="s">
        <v>20</v>
      </c>
      <c r="H2" s="270"/>
      <c r="I2" s="270"/>
      <c r="J2" s="270"/>
      <c r="K2" s="270"/>
      <c r="L2" s="270"/>
      <c r="M2" s="270"/>
      <c r="N2" s="271"/>
    </row>
    <row r="3" spans="7:14" ht="13.5" thickBot="1">
      <c r="G3" s="142">
        <v>0</v>
      </c>
      <c r="H3" s="18">
        <v>0</v>
      </c>
      <c r="I3" s="142">
        <v>0</v>
      </c>
      <c r="J3" s="31">
        <v>0</v>
      </c>
      <c r="K3" s="142">
        <f>'Fertilizer Input Section'!C22</f>
        <v>0</v>
      </c>
      <c r="L3" s="31">
        <v>0</v>
      </c>
      <c r="M3" s="142">
        <v>0</v>
      </c>
      <c r="N3" s="18">
        <v>0</v>
      </c>
    </row>
    <row r="4" spans="2:14" ht="18.75" thickBot="1">
      <c r="B4" s="272" t="s">
        <v>54</v>
      </c>
      <c r="C4" s="272"/>
      <c r="D4" s="272"/>
      <c r="E4" s="197"/>
      <c r="G4" s="257" t="s">
        <v>27</v>
      </c>
      <c r="H4" s="258"/>
      <c r="I4" s="258"/>
      <c r="J4" s="258"/>
      <c r="K4" s="258"/>
      <c r="L4" s="258"/>
      <c r="M4" s="258"/>
      <c r="N4" s="259"/>
    </row>
    <row r="5" spans="2:14" ht="13.5" thickBot="1">
      <c r="B5" s="25" t="s">
        <v>12</v>
      </c>
      <c r="D5" s="138" t="s">
        <v>11</v>
      </c>
      <c r="E5" s="134" t="s">
        <v>15</v>
      </c>
      <c r="F5" s="24"/>
      <c r="G5" s="77" t="e">
        <f>(G3*B8)/2000</f>
        <v>#DIV/0!</v>
      </c>
      <c r="H5" s="64" t="e">
        <f>(H3*B8)/2000</f>
        <v>#DIV/0!</v>
      </c>
      <c r="I5" s="77" t="e">
        <f>(I3*B8)/2000</f>
        <v>#DIV/0!</v>
      </c>
      <c r="J5" s="78" t="e">
        <f>(J3*B8)/2000</f>
        <v>#DIV/0!</v>
      </c>
      <c r="K5" s="64" t="e">
        <f>(K3*B8)/2000</f>
        <v>#DIV/0!</v>
      </c>
      <c r="L5" s="64" t="e">
        <f>(L3*B8)/2000</f>
        <v>#DIV/0!</v>
      </c>
      <c r="M5" s="64" t="e">
        <f>(M3*B8)/2000</f>
        <v>#DIV/0!</v>
      </c>
      <c r="N5" s="64" t="e">
        <f>(N3*B8)/2000</f>
        <v>#DIV/0!</v>
      </c>
    </row>
    <row r="6" spans="2:14" ht="13.5" thickBot="1">
      <c r="B6" s="76" t="s">
        <v>14</v>
      </c>
      <c r="D6" s="139" t="s">
        <v>13</v>
      </c>
      <c r="E6" s="135" t="s">
        <v>10</v>
      </c>
      <c r="F6" s="20"/>
      <c r="G6" s="257" t="s">
        <v>29</v>
      </c>
      <c r="H6" s="258"/>
      <c r="I6" s="258"/>
      <c r="J6" s="258"/>
      <c r="K6" s="258"/>
      <c r="L6" s="258"/>
      <c r="M6" s="258"/>
      <c r="N6" s="259"/>
    </row>
    <row r="7" spans="2:14" ht="13.5" thickBot="1">
      <c r="B7" s="65" t="e">
        <f>'Fertilizer Input Section'!D24</f>
        <v>#DIV/0!</v>
      </c>
      <c r="D7" s="146" t="e">
        <f>E7/'Fertilizer Input Section'!D23</f>
        <v>#DIV/0!</v>
      </c>
      <c r="E7" s="148">
        <v>0</v>
      </c>
      <c r="F7" s="34" t="s">
        <v>15</v>
      </c>
      <c r="G7" s="143" t="e">
        <f>(G5*D7)*B13</f>
        <v>#DIV/0!</v>
      </c>
      <c r="H7" s="33" t="e">
        <f>(H5*D7)*B13</f>
        <v>#DIV/0!</v>
      </c>
      <c r="I7" s="143" t="e">
        <f>(I5*D7)*B13</f>
        <v>#DIV/0!</v>
      </c>
      <c r="J7" s="33" t="e">
        <f>(J5*D7)*B13</f>
        <v>#DIV/0!</v>
      </c>
      <c r="K7" s="143" t="e">
        <f>(K5*D7)*B13</f>
        <v>#DIV/0!</v>
      </c>
      <c r="L7" s="33" t="e">
        <f>(L5*D7)*B13</f>
        <v>#DIV/0!</v>
      </c>
      <c r="M7" s="143" t="e">
        <f>(M5*D7)*B13</f>
        <v>#DIV/0!</v>
      </c>
      <c r="N7" s="33" t="e">
        <f>(N5*D7)*B13</f>
        <v>#DIV/0!</v>
      </c>
    </row>
    <row r="8" spans="2:14" ht="13.5" thickBot="1">
      <c r="B8" s="65" t="e">
        <f>B7</f>
        <v>#DIV/0!</v>
      </c>
      <c r="D8" s="146" t="e">
        <f>E8/'Fertilizer Input Section'!D23</f>
        <v>#DIV/0!</v>
      </c>
      <c r="E8" s="148">
        <v>0</v>
      </c>
      <c r="F8" s="34" t="s">
        <v>15</v>
      </c>
      <c r="G8" s="143" t="e">
        <f>(G5*D8)*B14</f>
        <v>#DIV/0!</v>
      </c>
      <c r="H8" s="33" t="e">
        <f>(H5*D8)*B14</f>
        <v>#DIV/0!</v>
      </c>
      <c r="I8" s="143" t="e">
        <f>(I5*D8)*B14</f>
        <v>#DIV/0!</v>
      </c>
      <c r="J8" s="33" t="e">
        <f>(J5*D8)*B14</f>
        <v>#DIV/0!</v>
      </c>
      <c r="K8" s="143" t="e">
        <f>(K5*D8)*B14</f>
        <v>#DIV/0!</v>
      </c>
      <c r="L8" s="33" t="e">
        <f>(L5*D8)*B14</f>
        <v>#DIV/0!</v>
      </c>
      <c r="M8" s="143" t="e">
        <f>(M5*D8)*B14</f>
        <v>#DIV/0!</v>
      </c>
      <c r="N8" s="33" t="e">
        <f>(N5*D8)*B14</f>
        <v>#DIV/0!</v>
      </c>
    </row>
    <row r="9" spans="2:14" ht="13.5" thickBot="1">
      <c r="B9" s="65" t="e">
        <f>B8</f>
        <v>#DIV/0!</v>
      </c>
      <c r="D9" s="146" t="e">
        <f>E9/'Fertilizer Input Section'!D23</f>
        <v>#DIV/0!</v>
      </c>
      <c r="E9" s="148">
        <v>0</v>
      </c>
      <c r="F9" s="34" t="s">
        <v>15</v>
      </c>
      <c r="G9" s="143" t="e">
        <f>(G5*D9)*B15</f>
        <v>#DIV/0!</v>
      </c>
      <c r="H9" s="33" t="e">
        <f>(H5*D9)*B15</f>
        <v>#DIV/0!</v>
      </c>
      <c r="I9" s="143" t="e">
        <f>(I5*D9)*B15</f>
        <v>#DIV/0!</v>
      </c>
      <c r="J9" s="33" t="e">
        <f>(J5*D9)*B15</f>
        <v>#DIV/0!</v>
      </c>
      <c r="K9" s="143" t="e">
        <f>(K5*D9)*B15</f>
        <v>#DIV/0!</v>
      </c>
      <c r="L9" s="33" t="e">
        <f>(L5*D9)*B15</f>
        <v>#DIV/0!</v>
      </c>
      <c r="M9" s="143" t="e">
        <f>(M5*D9)*B15</f>
        <v>#DIV/0!</v>
      </c>
      <c r="N9" s="33" t="e">
        <f>(N5*D9)*B15</f>
        <v>#DIV/0!</v>
      </c>
    </row>
    <row r="10" ht="13.5" thickBot="1"/>
    <row r="11" spans="2:6" ht="12.75">
      <c r="B11" s="193" t="s">
        <v>53</v>
      </c>
      <c r="C11" s="27" t="s">
        <v>15</v>
      </c>
      <c r="D11" s="136" t="s">
        <v>16</v>
      </c>
      <c r="E11" s="220"/>
      <c r="F11" s="17"/>
    </row>
    <row r="12" spans="2:6" ht="13.5" thickBot="1">
      <c r="B12" s="141" t="s">
        <v>7</v>
      </c>
      <c r="C12" s="1" t="s">
        <v>10</v>
      </c>
      <c r="D12" s="137" t="s">
        <v>17</v>
      </c>
      <c r="E12" s="220"/>
      <c r="F12" s="17"/>
    </row>
    <row r="13" spans="2:6" ht="13.5" thickBot="1">
      <c r="B13" s="147" t="e">
        <f>'Fertilizer Input Section'!J24</f>
        <v>#DIV/0!</v>
      </c>
      <c r="C13" s="144">
        <v>0</v>
      </c>
      <c r="D13" s="145" t="e">
        <f aca="true" t="shared" si="0" ref="D13:D18">B13*C13</f>
        <v>#DIV/0!</v>
      </c>
      <c r="E13" s="221"/>
      <c r="F13" s="79"/>
    </row>
    <row r="14" spans="2:6" ht="13.5" thickBot="1">
      <c r="B14" s="147" t="e">
        <f>B13</f>
        <v>#DIV/0!</v>
      </c>
      <c r="C14" s="144">
        <v>0</v>
      </c>
      <c r="D14" s="145" t="e">
        <f t="shared" si="0"/>
        <v>#DIV/0!</v>
      </c>
      <c r="E14" s="221"/>
      <c r="F14" s="79"/>
    </row>
    <row r="15" spans="2:6" ht="13.5" thickBot="1">
      <c r="B15" s="147" t="e">
        <f>B13</f>
        <v>#DIV/0!</v>
      </c>
      <c r="C15" s="144">
        <v>0</v>
      </c>
      <c r="D15" s="145" t="e">
        <f t="shared" si="0"/>
        <v>#DIV/0!</v>
      </c>
      <c r="E15" s="221"/>
      <c r="F15" s="79"/>
    </row>
    <row r="16" spans="2:6" ht="13.5" thickBot="1">
      <c r="B16" s="147" t="e">
        <f>B13</f>
        <v>#DIV/0!</v>
      </c>
      <c r="C16" s="144">
        <v>0</v>
      </c>
      <c r="D16" s="145" t="e">
        <f t="shared" si="0"/>
        <v>#DIV/0!</v>
      </c>
      <c r="E16" s="221"/>
      <c r="F16" s="79"/>
    </row>
    <row r="17" spans="2:6" ht="13.5" thickBot="1">
      <c r="B17" s="147" t="e">
        <f>B13</f>
        <v>#DIV/0!</v>
      </c>
      <c r="C17" s="144">
        <v>0</v>
      </c>
      <c r="D17" s="145" t="e">
        <f t="shared" si="0"/>
        <v>#DIV/0!</v>
      </c>
      <c r="E17" s="221"/>
      <c r="F17" s="79"/>
    </row>
    <row r="18" spans="2:6" ht="13.5" thickBot="1">
      <c r="B18" s="147" t="e">
        <f>B13</f>
        <v>#DIV/0!</v>
      </c>
      <c r="C18" s="144">
        <v>0</v>
      </c>
      <c r="D18" s="145" t="e">
        <f t="shared" si="0"/>
        <v>#DIV/0!</v>
      </c>
      <c r="E18" s="221"/>
      <c r="F18" s="79"/>
    </row>
    <row r="19" spans="2:6" ht="13.5" thickBot="1">
      <c r="B19" s="147" t="e">
        <f>B13</f>
        <v>#DIV/0!</v>
      </c>
      <c r="C19" s="144">
        <v>0</v>
      </c>
      <c r="D19" s="145" t="e">
        <f>B19*C19</f>
        <v>#DIV/0!</v>
      </c>
      <c r="E19" s="221"/>
      <c r="F19" s="79"/>
    </row>
  </sheetData>
  <sheetProtection selectLockedCells="1" selectUnlockedCells="1"/>
  <mergeCells count="4">
    <mergeCell ref="G2:N2"/>
    <mergeCell ref="B4:D4"/>
    <mergeCell ref="G4:N4"/>
    <mergeCell ref="G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Guthmiller</dc:creator>
  <cp:keywords/>
  <dc:description/>
  <cp:lastModifiedBy>RHILLIARD</cp:lastModifiedBy>
  <cp:lastPrinted>2008-05-01T14:47:50Z</cp:lastPrinted>
  <dcterms:created xsi:type="dcterms:W3CDTF">2007-11-02T16:06:37Z</dcterms:created>
  <dcterms:modified xsi:type="dcterms:W3CDTF">2010-10-01T16:04:47Z</dcterms:modified>
  <cp:category/>
  <cp:version/>
  <cp:contentType/>
  <cp:contentStatus/>
</cp:coreProperties>
</file>