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Renewable energy summary" sheetId="1" r:id="rId1"/>
    <sheet name="Revisions History" sheetId="2" r:id="rId2"/>
    <sheet name="Energy use summary table" sheetId="3" r:id="rId3"/>
    <sheet name="Crop Residue Summary Table" sheetId="4" r:id="rId4"/>
    <sheet name="Animal Waste Energy " sheetId="5" r:id="rId5"/>
    <sheet name="Logging Residue Energy Estimate" sheetId="6" r:id="rId6"/>
    <sheet name="Wind Energy" sheetId="7" r:id="rId7"/>
    <sheet name="Total Households Method" sheetId="8" r:id="rId8"/>
    <sheet name="Age of Household Method" sheetId="9" r:id="rId9"/>
    <sheet name="VMT Transport Fuel" sheetId="10" r:id="rId10"/>
    <sheet name="On Farm Energy Use" sheetId="11" r:id="rId11"/>
    <sheet name="Commercial Building Energy Use" sheetId="12" r:id="rId12"/>
  </sheets>
  <definedNames/>
  <calcPr fullCalcOnLoad="1"/>
</workbook>
</file>

<file path=xl/sharedStrings.xml><?xml version="1.0" encoding="utf-8"?>
<sst xmlns="http://schemas.openxmlformats.org/spreadsheetml/2006/main" count="446" uniqueCount="289">
  <si>
    <t>Resource</t>
  </si>
  <si>
    <t>Quantity</t>
  </si>
  <si>
    <t>Units</t>
  </si>
  <si>
    <t xml:space="preserve">Energy Content </t>
  </si>
  <si>
    <t>Agricultural Crop Residue</t>
  </si>
  <si>
    <t>Manures and Animal Wastes</t>
  </si>
  <si>
    <t>Wood/woody Biomass</t>
  </si>
  <si>
    <t>Wind</t>
  </si>
  <si>
    <t>Solar</t>
  </si>
  <si>
    <t>Geothermal</t>
  </si>
  <si>
    <t>Total</t>
  </si>
  <si>
    <t>Tons</t>
  </si>
  <si>
    <t>SCF</t>
  </si>
  <si>
    <t>kw-hr</t>
  </si>
  <si>
    <t>Renewable Energy Potential Summary Table</t>
  </si>
  <si>
    <t>Trillion Btu per year</t>
  </si>
  <si>
    <t>Energy Use Summary Table</t>
  </si>
  <si>
    <t>Energy Type</t>
  </si>
  <si>
    <t>Residential</t>
  </si>
  <si>
    <t>Agriculture</t>
  </si>
  <si>
    <t>I</t>
  </si>
  <si>
    <t>Industrial</t>
  </si>
  <si>
    <t>Commercial/Public Bldg</t>
  </si>
  <si>
    <t>Transport</t>
  </si>
  <si>
    <t>Gasoline</t>
  </si>
  <si>
    <t>Diesel Fuel</t>
  </si>
  <si>
    <t>Heating Oil</t>
  </si>
  <si>
    <t>Natural Gas</t>
  </si>
  <si>
    <t>Delivered Electricity</t>
  </si>
  <si>
    <t>Coal/Coke</t>
  </si>
  <si>
    <t>Wood</t>
  </si>
  <si>
    <t>Kerosene</t>
  </si>
  <si>
    <t>Totals</t>
  </si>
  <si>
    <t>All units in Trillion Btu/year</t>
  </si>
  <si>
    <t>Crop Residue Summary Table</t>
  </si>
  <si>
    <t>Formula</t>
  </si>
  <si>
    <t>B</t>
  </si>
  <si>
    <t>C</t>
  </si>
  <si>
    <t>D</t>
  </si>
  <si>
    <t>E</t>
  </si>
  <si>
    <t>F</t>
  </si>
  <si>
    <t>G</t>
  </si>
  <si>
    <t>H</t>
  </si>
  <si>
    <t>=H*I/10^6</t>
  </si>
  <si>
    <t>Yield</t>
  </si>
  <si>
    <t>Removal Fraction</t>
  </si>
  <si>
    <t>Moisture %</t>
  </si>
  <si>
    <t>Residue to Crop Ratio</t>
  </si>
  <si>
    <t>Annual Biomass Potential (lbs)</t>
  </si>
  <si>
    <t>Btu content per dry lb</t>
  </si>
  <si>
    <t>Million Btu/year</t>
  </si>
  <si>
    <t xml:space="preserve">Crop </t>
  </si>
  <si>
    <t>Barley</t>
  </si>
  <si>
    <t>Canola</t>
  </si>
  <si>
    <t>Cotton</t>
  </si>
  <si>
    <t>Flaxseed</t>
  </si>
  <si>
    <t>Peanuts</t>
  </si>
  <si>
    <t>Potatoes</t>
  </si>
  <si>
    <t>Rice</t>
  </si>
  <si>
    <t>Rye</t>
  </si>
  <si>
    <t>Safflower</t>
  </si>
  <si>
    <t>Soybeans</t>
  </si>
  <si>
    <t>Sugar Cane</t>
  </si>
  <si>
    <t>Sunflower</t>
  </si>
  <si>
    <t>Total Energy Potential</t>
  </si>
  <si>
    <t>mm Btu/yr</t>
  </si>
  <si>
    <t>IN TRILLION BTU/year</t>
  </si>
  <si>
    <t>trillion Btu/yr</t>
  </si>
  <si>
    <t>Colunn</t>
  </si>
  <si>
    <t>J</t>
  </si>
  <si>
    <t>Animal Residue Methane Potential</t>
  </si>
  <si>
    <t>Column</t>
  </si>
  <si>
    <t>=B*C*D</t>
  </si>
  <si>
    <t>=E*F*G</t>
  </si>
  <si>
    <t>=H*970/10^6</t>
  </si>
  <si>
    <t>Herd Invenstory</t>
  </si>
  <si>
    <t>Animal Count</t>
  </si>
  <si>
    <t>Typical Animal Mass</t>
  </si>
  <si>
    <t xml:space="preserve">Volatile Solids/lb TAM </t>
  </si>
  <si>
    <t>Total Vol. Solids</t>
  </si>
  <si>
    <t>Vol Solids</t>
  </si>
  <si>
    <t>per lb VS destroyed</t>
  </si>
  <si>
    <t>Methane Yield</t>
  </si>
  <si>
    <t>cu ft/year</t>
  </si>
  <si>
    <t>mm Btu/year</t>
  </si>
  <si>
    <t>Cu Ft Methane Yield</t>
  </si>
  <si>
    <t>% Destruction</t>
  </si>
  <si>
    <t>Steers and Heifers</t>
  </si>
  <si>
    <t>Calves</t>
  </si>
  <si>
    <t>Steers</t>
  </si>
  <si>
    <t>Heifers</t>
  </si>
  <si>
    <t>Cows</t>
  </si>
  <si>
    <t>Bulls</t>
  </si>
  <si>
    <t>Dairy Cattle</t>
  </si>
  <si>
    <t>Swine</t>
  </si>
  <si>
    <t>Market</t>
  </si>
  <si>
    <t>Breeding</t>
  </si>
  <si>
    <t>Poultry</t>
  </si>
  <si>
    <t>Layers</t>
  </si>
  <si>
    <t>Broilers</t>
  </si>
  <si>
    <t>Turkeys</t>
  </si>
  <si>
    <t>Sheep</t>
  </si>
  <si>
    <t>Total annual energy potential in mm Btu/year</t>
  </si>
  <si>
    <t>Total annual energy potential in trillion Btu/year</t>
  </si>
  <si>
    <t>per year</t>
  </si>
  <si>
    <t>lbs</t>
  </si>
  <si>
    <t>Logging Residue Energy Estimate</t>
  </si>
  <si>
    <t>A</t>
  </si>
  <si>
    <t>% harvested</t>
  </si>
  <si>
    <t>cubic feet/cord</t>
  </si>
  <si>
    <t>cords/year</t>
  </si>
  <si>
    <t>million Btu/cord</t>
  </si>
  <si>
    <t>million Btu/year</t>
  </si>
  <si>
    <t>Hardwood</t>
  </si>
  <si>
    <t>Softwood</t>
  </si>
  <si>
    <t>=B*C/D</t>
  </si>
  <si>
    <t>=E*F</t>
  </si>
  <si>
    <t>Total energy potential million Btu/year</t>
  </si>
  <si>
    <t>Energy potential in trillion Btu/year</t>
  </si>
  <si>
    <t>Wind Energy Estimate</t>
  </si>
  <si>
    <t>County area is acres</t>
  </si>
  <si>
    <t>% available for wind development</t>
  </si>
  <si>
    <t>Acres per unit</t>
  </si>
  <si>
    <t>MW installed per acre</t>
  </si>
  <si>
    <t>Capacity factor</t>
  </si>
  <si>
    <t>Annual hours</t>
  </si>
  <si>
    <t>MW hours per year</t>
  </si>
  <si>
    <t>MW</t>
  </si>
  <si>
    <t>hours/year</t>
  </si>
  <si>
    <t>Line</t>
  </si>
  <si>
    <t>Acres available for development</t>
  </si>
  <si>
    <t>Turbine size</t>
  </si>
  <si>
    <t>=A*B</t>
  </si>
  <si>
    <t>=D/E</t>
  </si>
  <si>
    <t>=C*F*G*H</t>
  </si>
  <si>
    <t>=I*3.412/10^6</t>
  </si>
  <si>
    <t xml:space="preserve">Trillion Btu/year </t>
  </si>
  <si>
    <t>acres</t>
  </si>
  <si>
    <t>MW/acre</t>
  </si>
  <si>
    <t>Estimated Residential Energy Consumption by Household Number Method</t>
  </si>
  <si>
    <t>Total number of households</t>
  </si>
  <si>
    <t>Enter from census QuickFacts</t>
  </si>
  <si>
    <t xml:space="preserve"> million Btu  per household per year</t>
  </si>
  <si>
    <t>Annual Energy Million Btu per year</t>
  </si>
  <si>
    <t>On Site</t>
  </si>
  <si>
    <t>Electricity - Primary</t>
  </si>
  <si>
    <t>Electricity - Site</t>
  </si>
  <si>
    <t>Fuel Oil</t>
  </si>
  <si>
    <t>LPG</t>
  </si>
  <si>
    <t>In Trillion Btu per year</t>
  </si>
  <si>
    <t>Data Source</t>
  </si>
  <si>
    <t>Table CE1-10c. Total Energy Consumption in U.S. Households by Midwest</t>
  </si>
  <si>
    <t>Census Region, 2001</t>
  </si>
  <si>
    <t>=household number * B</t>
  </si>
  <si>
    <t>Estimated Residential Energy Consumption by Age of Household Method</t>
  </si>
  <si>
    <t>to</t>
  </si>
  <si>
    <t xml:space="preserve">or </t>
  </si>
  <si>
    <t>before</t>
  </si>
  <si>
    <t>Census Data on Household Energy Consumption by Year of Construction</t>
  </si>
  <si>
    <t>Electricity Primary</t>
  </si>
  <si>
    <t>Electricity Site</t>
  </si>
  <si>
    <t>Houses per group</t>
  </si>
  <si>
    <t>Energy Use in Million Btu per year</t>
  </si>
  <si>
    <t xml:space="preserve"> On Site</t>
  </si>
  <si>
    <t>Total for all households</t>
  </si>
  <si>
    <t>Annual Fuel Consumption Estimate Based on VMT by County.</t>
  </si>
  <si>
    <t>Annual Vehicle Miles Traveled</t>
  </si>
  <si>
    <t>County Name</t>
  </si>
  <si>
    <t>Bituminous</t>
  </si>
  <si>
    <t>Concrete</t>
  </si>
  <si>
    <t>Dirt</t>
  </si>
  <si>
    <t>Total VMT in Region</t>
  </si>
  <si>
    <t>= B*Total VMT</t>
  </si>
  <si>
    <t>= C/D</t>
  </si>
  <si>
    <t>Composition of VMT</t>
  </si>
  <si>
    <t>% of VMT</t>
  </si>
  <si>
    <t>Miles Traveled</t>
  </si>
  <si>
    <t>Mileage</t>
  </si>
  <si>
    <t>Annual Fuel Use</t>
  </si>
  <si>
    <t>Passenger Cars</t>
  </si>
  <si>
    <t>Light Trucks/SUV</t>
  </si>
  <si>
    <t>Single Unit Trucks</t>
  </si>
  <si>
    <t>Combination Trucks</t>
  </si>
  <si>
    <t>= B*C</t>
  </si>
  <si>
    <t>= D/10^12</t>
  </si>
  <si>
    <t>Convert Fuel Use to Btu's</t>
  </si>
  <si>
    <t>Gallons per year</t>
  </si>
  <si>
    <t>LHV  Btu/gallon</t>
  </si>
  <si>
    <t>Btu/year</t>
  </si>
  <si>
    <t>Trillion  Btu/yr</t>
  </si>
  <si>
    <t>Diesel</t>
  </si>
  <si>
    <t>On Farm Energy Use Estimate</t>
  </si>
  <si>
    <t>K</t>
  </si>
  <si>
    <t>= B*D</t>
  </si>
  <si>
    <t>= B*E</t>
  </si>
  <si>
    <t>= B*F</t>
  </si>
  <si>
    <t>Energy Input per Unit</t>
  </si>
  <si>
    <t>Annual Energy Use</t>
  </si>
  <si>
    <t>Commodity</t>
  </si>
  <si>
    <t>Acres</t>
  </si>
  <si>
    <t>LP Gas</t>
  </si>
  <si>
    <t>Electric</t>
  </si>
  <si>
    <t>Unit</t>
  </si>
  <si>
    <t>gallons</t>
  </si>
  <si>
    <t>kW-hr</t>
  </si>
  <si>
    <t>Barley All</t>
  </si>
  <si>
    <t>acre</t>
  </si>
  <si>
    <t>Beans Dry Edible</t>
  </si>
  <si>
    <t>Corn for Grain</t>
  </si>
  <si>
    <t>Corn for Silage</t>
  </si>
  <si>
    <t>Green Peas for Processing</t>
  </si>
  <si>
    <t>Hay Alfalfa (Dry)</t>
  </si>
  <si>
    <t>Hay All</t>
  </si>
  <si>
    <t>Hay Other (Dry)</t>
  </si>
  <si>
    <t>Oats</t>
  </si>
  <si>
    <t>Potatoes Dry Land</t>
  </si>
  <si>
    <t>Potatoes Irrigated</t>
  </si>
  <si>
    <t>Sugarbeets</t>
  </si>
  <si>
    <t>Sunflower All</t>
  </si>
  <si>
    <t>Sunflower Seed for Oil</t>
  </si>
  <si>
    <t>Sunflower Seed Non-Oil Uses</t>
  </si>
  <si>
    <t>Sweet Corn for Processing</t>
  </si>
  <si>
    <t>Wheat All</t>
  </si>
  <si>
    <t>Wheat Durum</t>
  </si>
  <si>
    <t>Wheat Other Spring</t>
  </si>
  <si>
    <t>Winter Wheat All</t>
  </si>
  <si>
    <t>Head count</t>
  </si>
  <si>
    <t>Dairy</t>
  </si>
  <si>
    <t>cwt</t>
  </si>
  <si>
    <t>Swine Farrow</t>
  </si>
  <si>
    <t>litter</t>
  </si>
  <si>
    <t>Beef Calf</t>
  </si>
  <si>
    <t>head</t>
  </si>
  <si>
    <t>Beef Cattle</t>
  </si>
  <si>
    <t>Total Units per year</t>
  </si>
  <si>
    <t>Conversion factor Btu/unit</t>
  </si>
  <si>
    <t>Principal Bldg Activity</t>
  </si>
  <si>
    <t>kwhr/sq ft</t>
  </si>
  <si>
    <t>thousand Btu/Sq ft</t>
  </si>
  <si>
    <t>Total Area by Use</t>
  </si>
  <si>
    <t>kw-hr/yr</t>
  </si>
  <si>
    <t>thousand Btu/yr</t>
  </si>
  <si>
    <t>=D*B</t>
  </si>
  <si>
    <t>=D*C</t>
  </si>
  <si>
    <t>Education</t>
  </si>
  <si>
    <t>Food Sales</t>
  </si>
  <si>
    <t>Food Service</t>
  </si>
  <si>
    <t>Health Care</t>
  </si>
  <si>
    <t>Inpatient</t>
  </si>
  <si>
    <t>Outpatient</t>
  </si>
  <si>
    <t>Lodging</t>
  </si>
  <si>
    <t>Mercantile</t>
  </si>
  <si>
    <t>Retail</t>
  </si>
  <si>
    <t>Enclosed and Strip Malls</t>
  </si>
  <si>
    <t>Office</t>
  </si>
  <si>
    <t>Public Assembly</t>
  </si>
  <si>
    <t>Public Order and Safety</t>
  </si>
  <si>
    <t>Religious Worship</t>
  </si>
  <si>
    <t>Service</t>
  </si>
  <si>
    <t>Warehouse and Storage</t>
  </si>
  <si>
    <t>Other</t>
  </si>
  <si>
    <t>Vacant</t>
  </si>
  <si>
    <t>Total energy use</t>
  </si>
  <si>
    <t>Million Btu per year</t>
  </si>
  <si>
    <t>Trillion Btu/year</t>
  </si>
  <si>
    <t>Commercial Building Energy Use</t>
  </si>
  <si>
    <t>bu</t>
  </si>
  <si>
    <t>Assumed herd composition</t>
  </si>
  <si>
    <t>Calfs</t>
  </si>
  <si>
    <t>Enter herd or flock inventory reported by USDA in column C</t>
  </si>
  <si>
    <t>CRP and similar grassland</t>
  </si>
  <si>
    <t>Brushland on 5 yr cycle</t>
  </si>
  <si>
    <t>tons</t>
  </si>
  <si>
    <t>=B*C*E*F*(1-G)*H</t>
  </si>
  <si>
    <t>Enter type below</t>
  </si>
  <si>
    <t>Enter total here ---&gt;</t>
  </si>
  <si>
    <t>Issue date</t>
  </si>
  <si>
    <t>First released for general use.</t>
  </si>
  <si>
    <t>Revised calculations in age of household method to correct error in calculation</t>
  </si>
  <si>
    <t>In crop residue method specify acres planted for estimating biomass yield</t>
  </si>
  <si>
    <t>Beef Cows</t>
  </si>
  <si>
    <t>In animal waste energy, changed title to "Beef Cows" to indicate which column to use from report.</t>
  </si>
  <si>
    <t>In Age of Household method corrected column F to calculate correctly</t>
  </si>
  <si>
    <t>Dry Edible Beans</t>
  </si>
  <si>
    <t>Sorghum for grain</t>
  </si>
  <si>
    <t>Wheat - all</t>
  </si>
  <si>
    <t>Convert to pounds</t>
  </si>
  <si>
    <t>Acres Planted</t>
  </si>
  <si>
    <t>In crop residue method add column to specify yield units and changed factors based on reported units.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</si>
</sst>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_);_(* \(#,##0\);_(* &quot;-&quot;??_);_(@_)"/>
    <numFmt numFmtId="173" formatCode="_(* #,##0.0_);_(* \(#,##0.0\);_(* &quot;-&quot;?_);_(@_)"/>
    <numFmt numFmtId="174" formatCode="_(* #,##0.0_);_(* \(#,##0.0\);_(* &quot;-&quot;??_);_(@_)"/>
    <numFmt numFmtId="175" formatCode="_(* #,##0.0000_);_(* \(#,##0.00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9" fontId="6" fillId="0" borderId="0" xfId="19" applyFont="1" applyAlignment="1">
      <alignment/>
    </xf>
    <xf numFmtId="2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171" fontId="8" fillId="0" borderId="0" xfId="0" applyNumberFormat="1" applyFont="1" applyFill="1" applyAlignment="1">
      <alignment horizontal="right" vertical="top" wrapText="1"/>
    </xf>
    <xf numFmtId="172" fontId="6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72" fontId="6" fillId="0" borderId="0" xfId="15" applyNumberFormat="1" applyFont="1" applyFill="1" applyAlignment="1">
      <alignment horizontal="right" vertical="top" wrapText="1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 quotePrefix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72" fontId="6" fillId="0" borderId="0" xfId="15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3" fontId="6" fillId="0" borderId="0" xfId="0" applyNumberFormat="1" applyFont="1" applyFill="1" applyAlignment="1">
      <alignment/>
    </xf>
    <xf numFmtId="172" fontId="6" fillId="0" borderId="0" xfId="15" applyNumberFormat="1" applyFont="1" applyFill="1" applyAlignment="1">
      <alignment/>
    </xf>
    <xf numFmtId="0" fontId="6" fillId="0" borderId="0" xfId="0" applyFont="1" applyFill="1" applyAlignment="1" quotePrefix="1">
      <alignment/>
    </xf>
    <xf numFmtId="164" fontId="6" fillId="0" borderId="0" xfId="19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 quotePrefix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5" fontId="6" fillId="0" borderId="0" xfId="15" applyNumberFormat="1" applyFont="1" applyFill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 quotePrefix="1">
      <alignment wrapText="1"/>
    </xf>
    <xf numFmtId="172" fontId="6" fillId="0" borderId="0" xfId="15" applyNumberFormat="1" applyFont="1" applyAlignment="1">
      <alignment/>
    </xf>
    <xf numFmtId="43" fontId="6" fillId="0" borderId="0" xfId="15" applyFont="1" applyAlignment="1">
      <alignment/>
    </xf>
    <xf numFmtId="0" fontId="10" fillId="0" borderId="0" xfId="0" applyFont="1" applyAlignment="1">
      <alignment horizontal="centerContinuous" vertical="top"/>
    </xf>
    <xf numFmtId="0" fontId="5" fillId="0" borderId="0" xfId="0" applyFont="1" applyFill="1" applyAlignment="1">
      <alignment horizontal="centerContinuous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Continuous" vertical="top"/>
    </xf>
    <xf numFmtId="164" fontId="5" fillId="0" borderId="0" xfId="19" applyNumberFormat="1" applyFont="1" applyFill="1" applyAlignment="1">
      <alignment horizontal="centerContinuous" vertical="top" wrapText="1"/>
    </xf>
    <xf numFmtId="0" fontId="5" fillId="0" borderId="0" xfId="0" applyFont="1" applyFill="1" applyAlignment="1">
      <alignment/>
    </xf>
    <xf numFmtId="164" fontId="5" fillId="0" borderId="0" xfId="19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 wrapText="1"/>
    </xf>
    <xf numFmtId="164" fontId="5" fillId="0" borderId="0" xfId="19" applyNumberFormat="1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9" fontId="6" fillId="0" borderId="0" xfId="19" applyFont="1" applyFill="1" applyAlignment="1">
      <alignment horizontal="center"/>
    </xf>
    <xf numFmtId="0" fontId="7" fillId="0" borderId="0" xfId="0" applyFont="1" applyFill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4</xdr:row>
      <xdr:rowOff>104775</xdr:rowOff>
    </xdr:from>
    <xdr:to>
      <xdr:col>9</xdr:col>
      <xdr:colOff>466725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34025" y="1266825"/>
          <a:ext cx="12573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in this table from ce1-2c
Total Energy Consumption in U.S. Households
by Year of Construction, 2001
All units in million Btu/household</a:t>
          </a:r>
        </a:p>
      </xdr:txBody>
    </xdr:sp>
    <xdr:clientData/>
  </xdr:twoCellAnchor>
  <xdr:twoCellAnchor>
    <xdr:from>
      <xdr:col>0</xdr:col>
      <xdr:colOff>19050</xdr:colOff>
      <xdr:row>28</xdr:row>
      <xdr:rowOff>47625</xdr:rowOff>
    </xdr:from>
    <xdr:to>
      <xdr:col>8</xdr:col>
      <xdr:colOff>628650</xdr:colOff>
      <xdr:row>31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5981700"/>
          <a:ext cx="61436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Energy use for the county is computed by multiplying each line in the upper table by the number of households in that age group to produce the lower table.</a:t>
          </a:r>
        </a:p>
      </xdr:txBody>
    </xdr:sp>
    <xdr:clientData/>
  </xdr:twoCellAnchor>
  <xdr:twoCellAnchor>
    <xdr:from>
      <xdr:col>0</xdr:col>
      <xdr:colOff>28575</xdr:colOff>
      <xdr:row>15</xdr:row>
      <xdr:rowOff>38100</xdr:rowOff>
    </xdr:from>
    <xdr:to>
      <xdr:col>8</xdr:col>
      <xdr:colOff>0</xdr:colOff>
      <xdr:row>17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3400425"/>
          <a:ext cx="55054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from Census Statistics DP-4 Profile of Selected Housing Characteristics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8.421875" style="0" customWidth="1"/>
    <col min="4" max="4" width="24.00390625" style="0" customWidth="1"/>
  </cols>
  <sheetData>
    <row r="1" spans="1:4" ht="55.5" customHeight="1">
      <c r="A1" s="2" t="s">
        <v>14</v>
      </c>
      <c r="B1" s="3"/>
      <c r="C1" s="3"/>
      <c r="D1" s="3"/>
    </row>
    <row r="2" spans="1:4" ht="18.75">
      <c r="A2" s="1" t="s">
        <v>0</v>
      </c>
      <c r="B2" s="1" t="s">
        <v>1</v>
      </c>
      <c r="C2" s="1" t="s">
        <v>2</v>
      </c>
      <c r="D2" s="1" t="s">
        <v>3</v>
      </c>
    </row>
    <row r="3" spans="1:4" ht="18.75">
      <c r="A3" s="1"/>
      <c r="B3" s="1"/>
      <c r="C3" s="1"/>
      <c r="D3" s="1" t="s">
        <v>15</v>
      </c>
    </row>
    <row r="4" spans="1:4" ht="18.75">
      <c r="A4" s="1" t="s">
        <v>4</v>
      </c>
      <c r="B4" s="1"/>
      <c r="C4" s="1" t="s">
        <v>11</v>
      </c>
      <c r="D4" s="1"/>
    </row>
    <row r="5" spans="1:4" ht="18.75">
      <c r="A5" s="1" t="s">
        <v>5</v>
      </c>
      <c r="B5" s="1"/>
      <c r="C5" s="1" t="s">
        <v>12</v>
      </c>
      <c r="D5" s="1"/>
    </row>
    <row r="6" spans="1:4" ht="18.75">
      <c r="A6" s="1" t="s">
        <v>6</v>
      </c>
      <c r="B6" s="1"/>
      <c r="C6" s="1" t="s">
        <v>11</v>
      </c>
      <c r="D6" s="1"/>
    </row>
    <row r="7" spans="1:4" ht="18.75">
      <c r="A7" s="1" t="s">
        <v>7</v>
      </c>
      <c r="B7" s="1"/>
      <c r="C7" s="1" t="s">
        <v>13</v>
      </c>
      <c r="D7" s="1"/>
    </row>
    <row r="8" spans="1:4" ht="18.75">
      <c r="A8" s="1" t="s">
        <v>8</v>
      </c>
      <c r="B8" s="1"/>
      <c r="C8" s="1"/>
      <c r="D8" s="1"/>
    </row>
    <row r="9" spans="1:4" ht="18.75">
      <c r="A9" s="1" t="s">
        <v>9</v>
      </c>
      <c r="B9" s="1"/>
      <c r="C9" s="1"/>
      <c r="D9" s="1"/>
    </row>
    <row r="10" spans="1:4" ht="18.75">
      <c r="A10" s="1" t="s">
        <v>10</v>
      </c>
      <c r="B10" s="1"/>
      <c r="C10" s="1"/>
      <c r="D10" s="1">
        <f>SUM(D4:D9)</f>
        <v>0</v>
      </c>
    </row>
  </sheetData>
  <printOptions gridLines="1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3">
      <selection activeCell="G14" sqref="G14"/>
    </sheetView>
  </sheetViews>
  <sheetFormatPr defaultColWidth="9.140625" defaultRowHeight="12.75"/>
  <cols>
    <col min="1" max="1" width="27.421875" style="0" customWidth="1"/>
    <col min="2" max="2" width="14.140625" style="0" customWidth="1"/>
    <col min="3" max="3" width="15.7109375" style="0" customWidth="1"/>
    <col min="4" max="4" width="13.7109375" style="0" customWidth="1"/>
    <col min="5" max="5" width="14.421875" style="0" customWidth="1"/>
  </cols>
  <sheetData>
    <row r="1" spans="1:5" ht="36" customHeight="1">
      <c r="A1" s="45" t="s">
        <v>165</v>
      </c>
      <c r="B1" s="46"/>
      <c r="C1" s="46"/>
      <c r="D1" s="46"/>
      <c r="E1" s="46"/>
    </row>
    <row r="2" spans="1:5" ht="15.75">
      <c r="A2" s="35" t="s">
        <v>71</v>
      </c>
      <c r="B2" s="34" t="s">
        <v>36</v>
      </c>
      <c r="C2" s="34" t="s">
        <v>37</v>
      </c>
      <c r="D2" s="34" t="s">
        <v>38</v>
      </c>
      <c r="E2" s="34" t="s">
        <v>39</v>
      </c>
    </row>
    <row r="3" spans="1:5" ht="15.75">
      <c r="A3" s="35"/>
      <c r="B3" s="35" t="s">
        <v>166</v>
      </c>
      <c r="C3" s="35"/>
      <c r="D3" s="35"/>
      <c r="E3" s="35"/>
    </row>
    <row r="4" spans="1:5" ht="15.75">
      <c r="A4" s="35" t="s">
        <v>167</v>
      </c>
      <c r="B4" s="35" t="s">
        <v>168</v>
      </c>
      <c r="C4" s="35" t="s">
        <v>169</v>
      </c>
      <c r="D4" s="35" t="s">
        <v>170</v>
      </c>
      <c r="E4" s="35" t="s">
        <v>10</v>
      </c>
    </row>
    <row r="5" spans="1:5" ht="15.75">
      <c r="A5" s="35"/>
      <c r="B5" s="47"/>
      <c r="C5" s="47"/>
      <c r="D5" s="47"/>
      <c r="E5" s="47"/>
    </row>
    <row r="6" spans="1:5" ht="15.75">
      <c r="A6" s="35"/>
      <c r="B6" s="48"/>
      <c r="C6" s="48"/>
      <c r="D6" s="48"/>
      <c r="E6" s="48">
        <f>SUM(B6:D6)</f>
        <v>0</v>
      </c>
    </row>
    <row r="7" spans="1:5" ht="15.75">
      <c r="A7" s="35"/>
      <c r="B7" s="48"/>
      <c r="C7" s="48"/>
      <c r="D7" s="48"/>
      <c r="E7" s="48">
        <f>SUM(B7:D7)</f>
        <v>0</v>
      </c>
    </row>
    <row r="8" spans="1:5" ht="15.75">
      <c r="A8" s="35"/>
      <c r="B8" s="48"/>
      <c r="C8" s="48"/>
      <c r="D8" s="48"/>
      <c r="E8" s="48">
        <f>SUM(B8:D8)</f>
        <v>0</v>
      </c>
    </row>
    <row r="9" spans="1:5" ht="15.75">
      <c r="A9" s="35"/>
      <c r="B9" s="48"/>
      <c r="C9" s="48"/>
      <c r="D9" s="48"/>
      <c r="E9" s="48">
        <f>SUM(B9:D9)</f>
        <v>0</v>
      </c>
    </row>
    <row r="10" spans="1:5" ht="15.75">
      <c r="A10" s="35" t="s">
        <v>171</v>
      </c>
      <c r="B10" s="48"/>
      <c r="C10" s="48"/>
      <c r="D10" s="48"/>
      <c r="E10" s="48">
        <f>SUM(E5:E9)</f>
        <v>0</v>
      </c>
    </row>
    <row r="11" spans="1:5" ht="15.75">
      <c r="A11" s="35"/>
      <c r="B11" s="48"/>
      <c r="C11" s="48"/>
      <c r="D11" s="48"/>
      <c r="E11" s="48"/>
    </row>
    <row r="12" spans="1:5" ht="15.75">
      <c r="A12" s="35"/>
      <c r="B12" s="35"/>
      <c r="C12" s="49" t="s">
        <v>172</v>
      </c>
      <c r="D12" s="35"/>
      <c r="E12" s="49" t="s">
        <v>173</v>
      </c>
    </row>
    <row r="13" spans="1:5" ht="15.75">
      <c r="A13" s="35" t="s">
        <v>174</v>
      </c>
      <c r="B13" s="35" t="s">
        <v>175</v>
      </c>
      <c r="C13" s="35" t="s">
        <v>176</v>
      </c>
      <c r="D13" s="35" t="s">
        <v>177</v>
      </c>
      <c r="E13" s="35" t="s">
        <v>178</v>
      </c>
    </row>
    <row r="14" spans="1:5" ht="15.75">
      <c r="A14" s="35" t="s">
        <v>179</v>
      </c>
      <c r="B14" s="50">
        <v>0.558</v>
      </c>
      <c r="C14" s="48">
        <f>+B14*$E$10</f>
        <v>0</v>
      </c>
      <c r="D14" s="35">
        <v>22.4</v>
      </c>
      <c r="E14" s="48">
        <f>+C14/D14</f>
        <v>0</v>
      </c>
    </row>
    <row r="15" spans="1:5" ht="15.75">
      <c r="A15" s="35" t="s">
        <v>180</v>
      </c>
      <c r="B15" s="50">
        <v>0.361</v>
      </c>
      <c r="C15" s="48">
        <f>+B15*$E$10</f>
        <v>0</v>
      </c>
      <c r="D15" s="35">
        <v>18</v>
      </c>
      <c r="E15" s="48">
        <f>+C15/D15</f>
        <v>0</v>
      </c>
    </row>
    <row r="16" spans="1:5" ht="15.75">
      <c r="A16" s="35" t="s">
        <v>181</v>
      </c>
      <c r="B16" s="50">
        <v>0.027</v>
      </c>
      <c r="C16" s="48">
        <f>+B16*$E$10</f>
        <v>0</v>
      </c>
      <c r="D16" s="35">
        <v>8.2</v>
      </c>
      <c r="E16" s="48">
        <f>+C16/D16</f>
        <v>0</v>
      </c>
    </row>
    <row r="17" spans="1:5" ht="15.75">
      <c r="A17" s="35" t="s">
        <v>182</v>
      </c>
      <c r="B17" s="50">
        <v>0.047</v>
      </c>
      <c r="C17" s="48">
        <f>+B17*$E$10</f>
        <v>0</v>
      </c>
      <c r="D17" s="35">
        <v>5.1</v>
      </c>
      <c r="E17" s="48">
        <f>+C17/D17</f>
        <v>0</v>
      </c>
    </row>
    <row r="18" spans="1:5" ht="15.75">
      <c r="A18" s="35" t="s">
        <v>10</v>
      </c>
      <c r="B18" s="51">
        <f>SUM(B14:B17)</f>
        <v>0.9930000000000001</v>
      </c>
      <c r="C18" s="48">
        <f>SUM(C14:C17)</f>
        <v>0</v>
      </c>
      <c r="D18" s="35"/>
      <c r="E18" s="48"/>
    </row>
    <row r="19" spans="1:5" ht="15.75">
      <c r="A19" s="35"/>
      <c r="B19" s="35"/>
      <c r="C19" s="35"/>
      <c r="D19" s="35"/>
      <c r="E19" s="35"/>
    </row>
    <row r="20" spans="1:5" ht="15.75">
      <c r="A20" s="35"/>
      <c r="B20" s="35"/>
      <c r="C20" s="35"/>
      <c r="D20" s="49" t="s">
        <v>183</v>
      </c>
      <c r="E20" s="49" t="s">
        <v>184</v>
      </c>
    </row>
    <row r="21" spans="1:5" ht="15.75">
      <c r="A21" s="35" t="s">
        <v>185</v>
      </c>
      <c r="B21" s="35" t="s">
        <v>186</v>
      </c>
      <c r="C21" s="35" t="s">
        <v>187</v>
      </c>
      <c r="D21" s="35" t="s">
        <v>188</v>
      </c>
      <c r="E21" s="35" t="s">
        <v>189</v>
      </c>
    </row>
    <row r="22" spans="1:5" ht="15.75">
      <c r="A22" s="35" t="s">
        <v>24</v>
      </c>
      <c r="B22" s="52">
        <f>+(E14+E15)</f>
        <v>0</v>
      </c>
      <c r="C22" s="47">
        <v>116090</v>
      </c>
      <c r="D22" s="35">
        <f>+B22*C22</f>
        <v>0</v>
      </c>
      <c r="E22" s="53">
        <f>+D22/10^12</f>
        <v>0</v>
      </c>
    </row>
    <row r="23" spans="1:5" ht="15.75">
      <c r="A23" s="35" t="s">
        <v>190</v>
      </c>
      <c r="B23" s="52">
        <f>+E16+E17</f>
        <v>0</v>
      </c>
      <c r="C23" s="47">
        <v>129060</v>
      </c>
      <c r="D23" s="35">
        <f>+B23*C23</f>
        <v>0</v>
      </c>
      <c r="E23" s="53">
        <f>+D23/10^12</f>
        <v>0</v>
      </c>
    </row>
  </sheetData>
  <printOptions gridLines="1"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N6" sqref="N6"/>
    </sheetView>
  </sheetViews>
  <sheetFormatPr defaultColWidth="9.140625" defaultRowHeight="12.75"/>
  <cols>
    <col min="1" max="1" width="27.28125" style="55" customWidth="1"/>
    <col min="2" max="2" width="14.421875" style="7" customWidth="1"/>
    <col min="3" max="7" width="9.140625" style="56" customWidth="1"/>
    <col min="8" max="10" width="10.28125" style="7" bestFit="1" customWidth="1"/>
    <col min="11" max="11" width="11.28125" style="7" bestFit="1" customWidth="1"/>
    <col min="12" max="16384" width="9.140625" style="7" customWidth="1"/>
  </cols>
  <sheetData>
    <row r="1" spans="1:11" ht="26.25" customHeight="1">
      <c r="A1" s="54" t="s">
        <v>191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55" t="s">
        <v>71</v>
      </c>
      <c r="B2" s="13" t="s">
        <v>36</v>
      </c>
      <c r="C2" s="56" t="s">
        <v>37</v>
      </c>
      <c r="D2" s="56" t="s">
        <v>38</v>
      </c>
      <c r="E2" s="56" t="s">
        <v>39</v>
      </c>
      <c r="F2" s="56" t="s">
        <v>40</v>
      </c>
      <c r="G2" s="56" t="s">
        <v>41</v>
      </c>
      <c r="H2" s="13" t="s">
        <v>42</v>
      </c>
      <c r="I2" s="13" t="s">
        <v>20</v>
      </c>
      <c r="J2" s="13" t="s">
        <v>69</v>
      </c>
      <c r="K2" s="13" t="s">
        <v>192</v>
      </c>
    </row>
    <row r="3" spans="1:11" ht="15.75">
      <c r="A3" s="55" t="s">
        <v>35</v>
      </c>
      <c r="H3" s="57" t="s">
        <v>183</v>
      </c>
      <c r="I3" s="57" t="s">
        <v>193</v>
      </c>
      <c r="J3" s="57" t="s">
        <v>194</v>
      </c>
      <c r="K3" s="57" t="s">
        <v>195</v>
      </c>
    </row>
    <row r="4" spans="3:11" ht="15.75">
      <c r="C4" s="56" t="s">
        <v>196</v>
      </c>
      <c r="H4" s="17" t="s">
        <v>197</v>
      </c>
      <c r="I4" s="17"/>
      <c r="J4" s="17"/>
      <c r="K4" s="17"/>
    </row>
    <row r="5" spans="1:11" ht="19.5" customHeight="1">
      <c r="A5" s="58" t="s">
        <v>198</v>
      </c>
      <c r="B5" s="7" t="s">
        <v>199</v>
      </c>
      <c r="C5" s="59" t="s">
        <v>190</v>
      </c>
      <c r="D5" s="59" t="s">
        <v>24</v>
      </c>
      <c r="E5" s="59" t="s">
        <v>200</v>
      </c>
      <c r="F5" s="59" t="s">
        <v>201</v>
      </c>
      <c r="G5" s="59" t="s">
        <v>202</v>
      </c>
      <c r="H5" s="60" t="s">
        <v>190</v>
      </c>
      <c r="I5" s="60" t="s">
        <v>24</v>
      </c>
      <c r="J5" s="60" t="s">
        <v>200</v>
      </c>
      <c r="K5" s="60" t="s">
        <v>201</v>
      </c>
    </row>
    <row r="6" spans="1:11" ht="19.5" customHeight="1">
      <c r="A6" s="58"/>
      <c r="B6" s="35"/>
      <c r="C6" s="59" t="s">
        <v>203</v>
      </c>
      <c r="D6" s="59" t="s">
        <v>203</v>
      </c>
      <c r="E6" s="59" t="s">
        <v>203</v>
      </c>
      <c r="F6" s="59" t="s">
        <v>204</v>
      </c>
      <c r="G6" s="61"/>
      <c r="H6" s="60" t="s">
        <v>203</v>
      </c>
      <c r="I6" s="60" t="s">
        <v>203</v>
      </c>
      <c r="J6" s="60" t="s">
        <v>203</v>
      </c>
      <c r="K6" s="60" t="s">
        <v>204</v>
      </c>
    </row>
    <row r="7" spans="1:12" ht="19.5" customHeight="1">
      <c r="A7" s="58" t="s">
        <v>205</v>
      </c>
      <c r="B7" s="35"/>
      <c r="C7" s="62">
        <v>7.24</v>
      </c>
      <c r="D7" s="62">
        <v>0.89</v>
      </c>
      <c r="E7" s="62">
        <v>0.82</v>
      </c>
      <c r="F7" s="59">
        <v>29.88</v>
      </c>
      <c r="G7" s="61" t="s">
        <v>206</v>
      </c>
      <c r="H7" s="35">
        <f>+B7*C7</f>
        <v>0</v>
      </c>
      <c r="I7" s="35">
        <f>+B7*D7</f>
        <v>0</v>
      </c>
      <c r="J7" s="35">
        <f>+B7*E7</f>
        <v>0</v>
      </c>
      <c r="K7" s="35">
        <f>+B7*F7</f>
        <v>0</v>
      </c>
      <c r="L7" s="35"/>
    </row>
    <row r="8" spans="1:12" ht="19.5" customHeight="1">
      <c r="A8" s="58" t="s">
        <v>207</v>
      </c>
      <c r="B8" s="35"/>
      <c r="C8" s="62">
        <v>7.43</v>
      </c>
      <c r="D8" s="62">
        <v>0.91</v>
      </c>
      <c r="E8" s="62">
        <v>0.75</v>
      </c>
      <c r="F8" s="59">
        <v>27.5</v>
      </c>
      <c r="G8" s="61" t="s">
        <v>206</v>
      </c>
      <c r="H8" s="35">
        <f aca="true" t="shared" si="0" ref="H8:H30">+B8*C8</f>
        <v>0</v>
      </c>
      <c r="I8" s="35">
        <f aca="true" t="shared" si="1" ref="I8:I30">+B8*D8</f>
        <v>0</v>
      </c>
      <c r="J8" s="35">
        <f aca="true" t="shared" si="2" ref="J8:J30">+B8*E8</f>
        <v>0</v>
      </c>
      <c r="K8" s="35">
        <f aca="true" t="shared" si="3" ref="K8:K30">+B8*F8</f>
        <v>0</v>
      </c>
      <c r="L8" s="35"/>
    </row>
    <row r="9" spans="1:12" ht="19.5" customHeight="1">
      <c r="A9" s="58" t="s">
        <v>53</v>
      </c>
      <c r="B9" s="35"/>
      <c r="C9" s="62">
        <v>4.5</v>
      </c>
      <c r="D9" s="62">
        <v>0.75</v>
      </c>
      <c r="E9" s="62">
        <v>0</v>
      </c>
      <c r="F9" s="59">
        <v>26.8</v>
      </c>
      <c r="G9" s="61" t="s">
        <v>206</v>
      </c>
      <c r="H9" s="35">
        <f t="shared" si="0"/>
        <v>0</v>
      </c>
      <c r="I9" s="35">
        <f t="shared" si="1"/>
        <v>0</v>
      </c>
      <c r="J9" s="35">
        <f t="shared" si="2"/>
        <v>0</v>
      </c>
      <c r="K9" s="35">
        <f t="shared" si="3"/>
        <v>0</v>
      </c>
      <c r="L9" s="35"/>
    </row>
    <row r="10" spans="1:13" ht="19.5" customHeight="1">
      <c r="A10" s="58" t="s">
        <v>208</v>
      </c>
      <c r="B10" s="35"/>
      <c r="C10" s="62">
        <v>8</v>
      </c>
      <c r="D10" s="62">
        <v>1.15</v>
      </c>
      <c r="E10" s="62">
        <v>9.58</v>
      </c>
      <c r="F10" s="59">
        <v>35.63</v>
      </c>
      <c r="G10" s="61" t="s">
        <v>206</v>
      </c>
      <c r="H10" s="35">
        <f t="shared" si="0"/>
        <v>0</v>
      </c>
      <c r="I10" s="35">
        <f t="shared" si="1"/>
        <v>0</v>
      </c>
      <c r="J10" s="35">
        <f t="shared" si="2"/>
        <v>0</v>
      </c>
      <c r="K10" s="35">
        <f t="shared" si="3"/>
        <v>0</v>
      </c>
      <c r="L10" s="63"/>
      <c r="M10" s="58"/>
    </row>
    <row r="11" spans="1:13" ht="19.5" customHeight="1">
      <c r="A11" s="58" t="s">
        <v>209</v>
      </c>
      <c r="B11" s="35"/>
      <c r="C11" s="62">
        <v>9.37</v>
      </c>
      <c r="D11" s="62">
        <v>1.15</v>
      </c>
      <c r="E11" s="64"/>
      <c r="F11" s="61"/>
      <c r="G11" s="61" t="s">
        <v>206</v>
      </c>
      <c r="H11" s="35">
        <f t="shared" si="0"/>
        <v>0</v>
      </c>
      <c r="I11" s="35">
        <f t="shared" si="1"/>
        <v>0</v>
      </c>
      <c r="J11" s="35">
        <f t="shared" si="2"/>
        <v>0</v>
      </c>
      <c r="K11" s="35">
        <f t="shared" si="3"/>
        <v>0</v>
      </c>
      <c r="L11" s="63"/>
      <c r="M11" s="58"/>
    </row>
    <row r="12" spans="1:13" ht="19.5" customHeight="1">
      <c r="A12" s="58" t="s">
        <v>55</v>
      </c>
      <c r="B12" s="35"/>
      <c r="C12" s="62">
        <v>7.24</v>
      </c>
      <c r="D12" s="62">
        <v>0.89</v>
      </c>
      <c r="E12" s="62">
        <v>0.82</v>
      </c>
      <c r="F12" s="59">
        <v>29.88</v>
      </c>
      <c r="G12" s="61" t="s">
        <v>206</v>
      </c>
      <c r="H12" s="35">
        <f t="shared" si="0"/>
        <v>0</v>
      </c>
      <c r="I12" s="35">
        <f t="shared" si="1"/>
        <v>0</v>
      </c>
      <c r="J12" s="35">
        <f t="shared" si="2"/>
        <v>0</v>
      </c>
      <c r="K12" s="35">
        <f t="shared" si="3"/>
        <v>0</v>
      </c>
      <c r="L12" s="63"/>
      <c r="M12" s="58"/>
    </row>
    <row r="13" spans="1:13" ht="19.5" customHeight="1">
      <c r="A13" s="58" t="s">
        <v>210</v>
      </c>
      <c r="B13" s="35"/>
      <c r="C13" s="62">
        <v>5.19</v>
      </c>
      <c r="D13" s="62">
        <v>0.64</v>
      </c>
      <c r="E13" s="62">
        <v>0.35</v>
      </c>
      <c r="F13" s="59">
        <v>12.75</v>
      </c>
      <c r="G13" s="61" t="s">
        <v>206</v>
      </c>
      <c r="H13" s="35">
        <f t="shared" si="0"/>
        <v>0</v>
      </c>
      <c r="I13" s="35">
        <f t="shared" si="1"/>
        <v>0</v>
      </c>
      <c r="J13" s="35">
        <f t="shared" si="2"/>
        <v>0</v>
      </c>
      <c r="K13" s="35">
        <f t="shared" si="3"/>
        <v>0</v>
      </c>
      <c r="L13" s="63"/>
      <c r="M13" s="58"/>
    </row>
    <row r="14" spans="1:13" ht="19.5" customHeight="1">
      <c r="A14" s="58" t="s">
        <v>211</v>
      </c>
      <c r="B14" s="35"/>
      <c r="C14" s="62">
        <v>9.8</v>
      </c>
      <c r="D14" s="62">
        <v>0.81</v>
      </c>
      <c r="E14" s="62">
        <v>0</v>
      </c>
      <c r="F14" s="59">
        <v>32.73</v>
      </c>
      <c r="G14" s="61" t="s">
        <v>206</v>
      </c>
      <c r="H14" s="35">
        <f t="shared" si="0"/>
        <v>0</v>
      </c>
      <c r="I14" s="35">
        <f t="shared" si="1"/>
        <v>0</v>
      </c>
      <c r="J14" s="35">
        <f t="shared" si="2"/>
        <v>0</v>
      </c>
      <c r="K14" s="35">
        <f t="shared" si="3"/>
        <v>0</v>
      </c>
      <c r="L14" s="63"/>
      <c r="M14" s="58"/>
    </row>
    <row r="15" spans="1:13" ht="19.5" customHeight="1">
      <c r="A15" s="58" t="s">
        <v>212</v>
      </c>
      <c r="B15" s="35"/>
      <c r="C15" s="62">
        <v>9.8</v>
      </c>
      <c r="D15" s="62">
        <v>0.81</v>
      </c>
      <c r="E15" s="62">
        <v>0</v>
      </c>
      <c r="F15" s="59">
        <v>32.73</v>
      </c>
      <c r="G15" s="61" t="s">
        <v>206</v>
      </c>
      <c r="H15" s="35">
        <f t="shared" si="0"/>
        <v>0</v>
      </c>
      <c r="I15" s="35">
        <f t="shared" si="1"/>
        <v>0</v>
      </c>
      <c r="J15" s="35">
        <f t="shared" si="2"/>
        <v>0</v>
      </c>
      <c r="K15" s="35">
        <f t="shared" si="3"/>
        <v>0</v>
      </c>
      <c r="L15" s="63"/>
      <c r="M15" s="58"/>
    </row>
    <row r="16" spans="1:13" ht="19.5" customHeight="1">
      <c r="A16" s="58" t="s">
        <v>213</v>
      </c>
      <c r="B16" s="35"/>
      <c r="C16" s="62">
        <v>9.8</v>
      </c>
      <c r="D16" s="62">
        <v>0.81</v>
      </c>
      <c r="E16" s="62">
        <v>0</v>
      </c>
      <c r="F16" s="59">
        <v>32.73</v>
      </c>
      <c r="G16" s="61" t="s">
        <v>206</v>
      </c>
      <c r="H16" s="35">
        <f t="shared" si="0"/>
        <v>0</v>
      </c>
      <c r="I16" s="35">
        <f t="shared" si="1"/>
        <v>0</v>
      </c>
      <c r="J16" s="35">
        <f t="shared" si="2"/>
        <v>0</v>
      </c>
      <c r="K16" s="35">
        <f t="shared" si="3"/>
        <v>0</v>
      </c>
      <c r="L16" s="63"/>
      <c r="M16" s="58"/>
    </row>
    <row r="17" spans="1:13" ht="19.5" customHeight="1">
      <c r="A17" s="58" t="s">
        <v>214</v>
      </c>
      <c r="B17" s="35"/>
      <c r="C17" s="62">
        <v>7.24</v>
      </c>
      <c r="D17" s="62">
        <v>0.89</v>
      </c>
      <c r="E17" s="62">
        <v>0.82</v>
      </c>
      <c r="F17" s="59">
        <v>29.88</v>
      </c>
      <c r="G17" s="61" t="s">
        <v>206</v>
      </c>
      <c r="H17" s="35">
        <f t="shared" si="0"/>
        <v>0</v>
      </c>
      <c r="I17" s="35">
        <f t="shared" si="1"/>
        <v>0</v>
      </c>
      <c r="J17" s="35">
        <f t="shared" si="2"/>
        <v>0</v>
      </c>
      <c r="K17" s="35">
        <f t="shared" si="3"/>
        <v>0</v>
      </c>
      <c r="L17" s="63"/>
      <c r="M17" s="58"/>
    </row>
    <row r="18" spans="1:13" ht="19.5" customHeight="1">
      <c r="A18" s="58" t="s">
        <v>215</v>
      </c>
      <c r="B18" s="35"/>
      <c r="C18" s="62">
        <v>24.18</v>
      </c>
      <c r="D18" s="62">
        <v>2</v>
      </c>
      <c r="E18" s="62">
        <v>0</v>
      </c>
      <c r="F18" s="59">
        <v>170.73</v>
      </c>
      <c r="G18" s="61" t="s">
        <v>206</v>
      </c>
      <c r="H18" s="35">
        <f t="shared" si="0"/>
        <v>0</v>
      </c>
      <c r="I18" s="35">
        <f t="shared" si="1"/>
        <v>0</v>
      </c>
      <c r="J18" s="35">
        <f t="shared" si="2"/>
        <v>0</v>
      </c>
      <c r="K18" s="35">
        <f t="shared" si="3"/>
        <v>0</v>
      </c>
      <c r="L18" s="63"/>
      <c r="M18" s="58"/>
    </row>
    <row r="19" spans="1:13" ht="19.5" customHeight="1">
      <c r="A19" s="58" t="s">
        <v>216</v>
      </c>
      <c r="B19" s="35"/>
      <c r="C19" s="62">
        <v>48.89</v>
      </c>
      <c r="D19" s="62">
        <v>2</v>
      </c>
      <c r="E19" s="62">
        <v>0</v>
      </c>
      <c r="F19" s="59">
        <v>345.38</v>
      </c>
      <c r="G19" s="61" t="s">
        <v>206</v>
      </c>
      <c r="H19" s="35">
        <f t="shared" si="0"/>
        <v>0</v>
      </c>
      <c r="I19" s="35">
        <f t="shared" si="1"/>
        <v>0</v>
      </c>
      <c r="J19" s="35">
        <f t="shared" si="2"/>
        <v>0</v>
      </c>
      <c r="K19" s="35">
        <f t="shared" si="3"/>
        <v>0</v>
      </c>
      <c r="L19" s="63"/>
      <c r="M19" s="58"/>
    </row>
    <row r="20" spans="1:13" ht="19.5" customHeight="1">
      <c r="A20" s="58" t="s">
        <v>59</v>
      </c>
      <c r="B20" s="35"/>
      <c r="C20" s="62">
        <v>7.24</v>
      </c>
      <c r="D20" s="62">
        <v>0.89</v>
      </c>
      <c r="E20" s="62">
        <v>0.82</v>
      </c>
      <c r="F20" s="59">
        <v>29.88</v>
      </c>
      <c r="G20" s="61" t="s">
        <v>206</v>
      </c>
      <c r="H20" s="35">
        <f t="shared" si="0"/>
        <v>0</v>
      </c>
      <c r="I20" s="35">
        <f t="shared" si="1"/>
        <v>0</v>
      </c>
      <c r="J20" s="35">
        <f t="shared" si="2"/>
        <v>0</v>
      </c>
      <c r="K20" s="35">
        <f t="shared" si="3"/>
        <v>0</v>
      </c>
      <c r="L20" s="63"/>
      <c r="M20" s="58"/>
    </row>
    <row r="21" spans="1:13" ht="19.5" customHeight="1">
      <c r="A21" s="58" t="s">
        <v>61</v>
      </c>
      <c r="B21" s="35"/>
      <c r="C21" s="62">
        <v>7.43</v>
      </c>
      <c r="D21" s="62">
        <v>0.91</v>
      </c>
      <c r="E21" s="62">
        <v>0.75</v>
      </c>
      <c r="F21" s="59">
        <v>27.5</v>
      </c>
      <c r="G21" s="61" t="s">
        <v>206</v>
      </c>
      <c r="H21" s="35">
        <f t="shared" si="0"/>
        <v>0</v>
      </c>
      <c r="I21" s="35">
        <f t="shared" si="1"/>
        <v>0</v>
      </c>
      <c r="J21" s="35">
        <f t="shared" si="2"/>
        <v>0</v>
      </c>
      <c r="K21" s="35">
        <f t="shared" si="3"/>
        <v>0</v>
      </c>
      <c r="L21" s="63"/>
      <c r="M21" s="58"/>
    </row>
    <row r="22" spans="1:13" ht="19.5" customHeight="1">
      <c r="A22" s="58" t="s">
        <v>217</v>
      </c>
      <c r="B22" s="35"/>
      <c r="C22" s="62">
        <v>28.92</v>
      </c>
      <c r="D22" s="62">
        <v>3.54</v>
      </c>
      <c r="E22" s="62">
        <v>2.76</v>
      </c>
      <c r="F22" s="59">
        <v>100.75</v>
      </c>
      <c r="G22" s="61" t="s">
        <v>206</v>
      </c>
      <c r="H22" s="35">
        <f t="shared" si="0"/>
        <v>0</v>
      </c>
      <c r="I22" s="35">
        <f t="shared" si="1"/>
        <v>0</v>
      </c>
      <c r="J22" s="35">
        <f t="shared" si="2"/>
        <v>0</v>
      </c>
      <c r="K22" s="35">
        <f t="shared" si="3"/>
        <v>0</v>
      </c>
      <c r="L22" s="63"/>
      <c r="M22" s="58"/>
    </row>
    <row r="23" spans="1:13" ht="19.5" customHeight="1">
      <c r="A23" s="58" t="s">
        <v>218</v>
      </c>
      <c r="B23" s="35"/>
      <c r="C23" s="62">
        <v>7.18</v>
      </c>
      <c r="D23" s="62">
        <v>0.88</v>
      </c>
      <c r="E23" s="62">
        <v>1.87</v>
      </c>
      <c r="F23" s="59">
        <v>40.75</v>
      </c>
      <c r="G23" s="61" t="s">
        <v>206</v>
      </c>
      <c r="H23" s="35">
        <f t="shared" si="0"/>
        <v>0</v>
      </c>
      <c r="I23" s="35">
        <f t="shared" si="1"/>
        <v>0</v>
      </c>
      <c r="J23" s="35">
        <f t="shared" si="2"/>
        <v>0</v>
      </c>
      <c r="K23" s="35">
        <f t="shared" si="3"/>
        <v>0</v>
      </c>
      <c r="L23" s="63"/>
      <c r="M23" s="58"/>
    </row>
    <row r="24" spans="1:13" ht="19.5" customHeight="1">
      <c r="A24" s="58" t="s">
        <v>219</v>
      </c>
      <c r="B24" s="35"/>
      <c r="C24" s="62">
        <v>5.7</v>
      </c>
      <c r="D24" s="62">
        <v>1</v>
      </c>
      <c r="E24" s="62">
        <v>2</v>
      </c>
      <c r="F24" s="59">
        <v>30.72</v>
      </c>
      <c r="G24" s="61" t="s">
        <v>206</v>
      </c>
      <c r="H24" s="35">
        <f t="shared" si="0"/>
        <v>0</v>
      </c>
      <c r="I24" s="35">
        <f t="shared" si="1"/>
        <v>0</v>
      </c>
      <c r="J24" s="35">
        <f t="shared" si="2"/>
        <v>0</v>
      </c>
      <c r="K24" s="35">
        <f t="shared" si="3"/>
        <v>0</v>
      </c>
      <c r="L24" s="63"/>
      <c r="M24" s="58"/>
    </row>
    <row r="25" spans="1:12" ht="19.5" customHeight="1">
      <c r="A25" s="58" t="s">
        <v>220</v>
      </c>
      <c r="B25" s="35"/>
      <c r="C25" s="62">
        <v>5.7</v>
      </c>
      <c r="D25" s="62">
        <v>1</v>
      </c>
      <c r="E25" s="62">
        <v>2</v>
      </c>
      <c r="F25" s="59">
        <v>30.72</v>
      </c>
      <c r="G25" s="61" t="s">
        <v>206</v>
      </c>
      <c r="H25" s="35">
        <f t="shared" si="0"/>
        <v>0</v>
      </c>
      <c r="I25" s="35">
        <f t="shared" si="1"/>
        <v>0</v>
      </c>
      <c r="J25" s="35">
        <f t="shared" si="2"/>
        <v>0</v>
      </c>
      <c r="K25" s="35">
        <f t="shared" si="3"/>
        <v>0</v>
      </c>
      <c r="L25" s="35"/>
    </row>
    <row r="26" spans="1:12" ht="19.5" customHeight="1">
      <c r="A26" s="58" t="s">
        <v>221</v>
      </c>
      <c r="B26" s="35"/>
      <c r="C26" s="62">
        <v>7.99</v>
      </c>
      <c r="D26" s="62">
        <v>0.98</v>
      </c>
      <c r="E26" s="62">
        <v>0</v>
      </c>
      <c r="F26" s="59">
        <v>0</v>
      </c>
      <c r="G26" s="61" t="s">
        <v>206</v>
      </c>
      <c r="H26" s="35">
        <f t="shared" si="0"/>
        <v>0</v>
      </c>
      <c r="I26" s="35">
        <f t="shared" si="1"/>
        <v>0</v>
      </c>
      <c r="J26" s="35">
        <f t="shared" si="2"/>
        <v>0</v>
      </c>
      <c r="K26" s="35">
        <f t="shared" si="3"/>
        <v>0</v>
      </c>
      <c r="L26" s="35"/>
    </row>
    <row r="27" spans="1:12" ht="19.5" customHeight="1">
      <c r="A27" s="58" t="s">
        <v>222</v>
      </c>
      <c r="B27" s="35"/>
      <c r="C27" s="62">
        <v>7.24</v>
      </c>
      <c r="D27" s="62">
        <v>0.89</v>
      </c>
      <c r="E27" s="62">
        <v>0.82</v>
      </c>
      <c r="F27" s="59">
        <v>29.88</v>
      </c>
      <c r="G27" s="61" t="s">
        <v>206</v>
      </c>
      <c r="H27" s="35">
        <f t="shared" si="0"/>
        <v>0</v>
      </c>
      <c r="I27" s="35">
        <f t="shared" si="1"/>
        <v>0</v>
      </c>
      <c r="J27" s="35">
        <f t="shared" si="2"/>
        <v>0</v>
      </c>
      <c r="K27" s="35">
        <f t="shared" si="3"/>
        <v>0</v>
      </c>
      <c r="L27" s="35"/>
    </row>
    <row r="28" spans="1:12" ht="19.5" customHeight="1">
      <c r="A28" s="58" t="s">
        <v>223</v>
      </c>
      <c r="B28" s="35"/>
      <c r="C28" s="62">
        <v>7.24</v>
      </c>
      <c r="D28" s="62">
        <v>0.89</v>
      </c>
      <c r="E28" s="62">
        <v>0.82</v>
      </c>
      <c r="F28" s="59">
        <v>29.88</v>
      </c>
      <c r="G28" s="61" t="s">
        <v>206</v>
      </c>
      <c r="H28" s="35">
        <f t="shared" si="0"/>
        <v>0</v>
      </c>
      <c r="I28" s="35">
        <f t="shared" si="1"/>
        <v>0</v>
      </c>
      <c r="J28" s="35">
        <f t="shared" si="2"/>
        <v>0</v>
      </c>
      <c r="K28" s="35">
        <f t="shared" si="3"/>
        <v>0</v>
      </c>
      <c r="L28" s="35"/>
    </row>
    <row r="29" spans="1:12" ht="19.5" customHeight="1">
      <c r="A29" s="58" t="s">
        <v>224</v>
      </c>
      <c r="B29" s="35"/>
      <c r="C29" s="62">
        <v>7.24</v>
      </c>
      <c r="D29" s="62">
        <v>0.89</v>
      </c>
      <c r="E29" s="62">
        <v>0.82</v>
      </c>
      <c r="F29" s="59">
        <v>29.88</v>
      </c>
      <c r="G29" s="61" t="s">
        <v>206</v>
      </c>
      <c r="H29" s="35">
        <f t="shared" si="0"/>
        <v>0</v>
      </c>
      <c r="I29" s="35">
        <f t="shared" si="1"/>
        <v>0</v>
      </c>
      <c r="J29" s="35">
        <f t="shared" si="2"/>
        <v>0</v>
      </c>
      <c r="K29" s="35">
        <f t="shared" si="3"/>
        <v>0</v>
      </c>
      <c r="L29" s="35"/>
    </row>
    <row r="30" spans="1:12" ht="19.5" customHeight="1">
      <c r="A30" s="58" t="s">
        <v>225</v>
      </c>
      <c r="B30" s="35"/>
      <c r="C30" s="62">
        <v>7.24</v>
      </c>
      <c r="D30" s="62">
        <v>0.89</v>
      </c>
      <c r="E30" s="62">
        <v>0.82</v>
      </c>
      <c r="F30" s="59">
        <v>29.88</v>
      </c>
      <c r="G30" s="61" t="s">
        <v>206</v>
      </c>
      <c r="H30" s="35">
        <f t="shared" si="0"/>
        <v>0</v>
      </c>
      <c r="I30" s="35">
        <f t="shared" si="1"/>
        <v>0</v>
      </c>
      <c r="J30" s="35">
        <f t="shared" si="2"/>
        <v>0</v>
      </c>
      <c r="K30" s="35">
        <f t="shared" si="3"/>
        <v>0</v>
      </c>
      <c r="L30" s="35"/>
    </row>
    <row r="31" spans="2:12" ht="15.75">
      <c r="B31" s="35" t="s">
        <v>226</v>
      </c>
      <c r="C31" s="65"/>
      <c r="D31" s="65"/>
      <c r="E31" s="65"/>
      <c r="F31" s="66"/>
      <c r="G31" s="61"/>
      <c r="H31" s="35"/>
      <c r="I31" s="35"/>
      <c r="J31" s="35"/>
      <c r="K31" s="35"/>
      <c r="L31" s="35"/>
    </row>
    <row r="32" spans="1:12" ht="15.75">
      <c r="A32" s="58" t="s">
        <v>227</v>
      </c>
      <c r="B32" s="67"/>
      <c r="C32" s="62">
        <v>0.13</v>
      </c>
      <c r="D32" s="62">
        <v>0.02</v>
      </c>
      <c r="E32" s="62">
        <v>0.11</v>
      </c>
      <c r="F32" s="59">
        <v>4</v>
      </c>
      <c r="G32" s="59" t="s">
        <v>228</v>
      </c>
      <c r="H32" s="35">
        <f>150*B32*C32</f>
        <v>0</v>
      </c>
      <c r="I32" s="35">
        <f>150*B32*D32</f>
        <v>0</v>
      </c>
      <c r="J32" s="35">
        <f>150*B32*E32</f>
        <v>0</v>
      </c>
      <c r="K32" s="35">
        <f>150*B32*F32</f>
        <v>0</v>
      </c>
      <c r="L32" s="35"/>
    </row>
    <row r="33" spans="1:12" ht="15.75">
      <c r="A33" s="58" t="s">
        <v>229</v>
      </c>
      <c r="B33" s="67"/>
      <c r="C33" s="62">
        <v>9.05</v>
      </c>
      <c r="D33" s="62">
        <v>1.11</v>
      </c>
      <c r="E33" s="62">
        <v>4.06</v>
      </c>
      <c r="F33" s="59">
        <v>148.25</v>
      </c>
      <c r="G33" s="59" t="s">
        <v>230</v>
      </c>
      <c r="H33" s="35">
        <f>2*B33*D33</f>
        <v>0</v>
      </c>
      <c r="I33" s="35">
        <f>2*B33*D33</f>
        <v>0</v>
      </c>
      <c r="J33" s="35">
        <f>2*B33*E33</f>
        <v>0</v>
      </c>
      <c r="K33" s="35">
        <f>2*B33*F33</f>
        <v>0</v>
      </c>
      <c r="L33" s="35"/>
    </row>
    <row r="34" spans="1:12" ht="15.75">
      <c r="A34" s="58" t="s">
        <v>231</v>
      </c>
      <c r="B34" s="67"/>
      <c r="C34" s="62">
        <v>6.07</v>
      </c>
      <c r="D34" s="62">
        <v>0.74</v>
      </c>
      <c r="E34" s="62">
        <v>1.62</v>
      </c>
      <c r="F34" s="59">
        <v>59.25</v>
      </c>
      <c r="G34" s="59" t="s">
        <v>232</v>
      </c>
      <c r="H34" s="35">
        <f>+B34*C34</f>
        <v>0</v>
      </c>
      <c r="I34" s="35">
        <f>+B34*D34</f>
        <v>0</v>
      </c>
      <c r="J34" s="35">
        <f>+B34*E34</f>
        <v>0</v>
      </c>
      <c r="K34" s="35">
        <f>+B34*F34</f>
        <v>0</v>
      </c>
      <c r="L34" s="35"/>
    </row>
    <row r="35" spans="1:12" ht="15.75">
      <c r="A35" s="58" t="s">
        <v>233</v>
      </c>
      <c r="B35" s="67"/>
      <c r="C35" s="62">
        <v>3.78</v>
      </c>
      <c r="D35" s="62">
        <v>0.46</v>
      </c>
      <c r="E35" s="62">
        <v>1.08</v>
      </c>
      <c r="F35" s="59">
        <v>39.38</v>
      </c>
      <c r="G35" s="59" t="s">
        <v>232</v>
      </c>
      <c r="H35" s="35">
        <f>+B35*C35</f>
        <v>0</v>
      </c>
      <c r="I35" s="35">
        <f>+B35*D35</f>
        <v>0</v>
      </c>
      <c r="J35" s="35">
        <f>+B35*E35</f>
        <v>0</v>
      </c>
      <c r="K35" s="35">
        <f>+B35*F35</f>
        <v>0</v>
      </c>
      <c r="L35" s="35"/>
    </row>
    <row r="36" spans="1:12" ht="15.75">
      <c r="A36" s="58" t="s">
        <v>100</v>
      </c>
      <c r="B36" s="67"/>
      <c r="C36" s="62">
        <v>0.09</v>
      </c>
      <c r="D36" s="62">
        <v>0.01</v>
      </c>
      <c r="E36" s="62">
        <v>0.5</v>
      </c>
      <c r="F36" s="59">
        <v>1.24</v>
      </c>
      <c r="G36" s="59" t="s">
        <v>232</v>
      </c>
      <c r="H36" s="35">
        <f>+B36*C36</f>
        <v>0</v>
      </c>
      <c r="I36" s="35">
        <f>+B36*D36</f>
        <v>0</v>
      </c>
      <c r="J36" s="35">
        <f>+B36*E36</f>
        <v>0</v>
      </c>
      <c r="K36" s="35">
        <f>+B36*F36</f>
        <v>0</v>
      </c>
      <c r="L36" s="35"/>
    </row>
    <row r="37" spans="2:12" ht="15.75">
      <c r="B37" s="67"/>
      <c r="C37" s="59"/>
      <c r="D37" s="59"/>
      <c r="E37" s="59"/>
      <c r="F37" s="59"/>
      <c r="G37" s="59"/>
      <c r="H37" s="35"/>
      <c r="I37" s="35"/>
      <c r="J37" s="35"/>
      <c r="K37" s="35"/>
      <c r="L37" s="35"/>
    </row>
    <row r="38" spans="1:12" ht="15.75">
      <c r="A38" s="63" t="s">
        <v>234</v>
      </c>
      <c r="B38" s="35"/>
      <c r="C38" s="61"/>
      <c r="D38" s="61"/>
      <c r="E38" s="61"/>
      <c r="F38" s="61"/>
      <c r="G38" s="61"/>
      <c r="H38" s="48">
        <f>SUM(H7:H37)</f>
        <v>0</v>
      </c>
      <c r="I38" s="48">
        <f>SUM(I7:I37)</f>
        <v>0</v>
      </c>
      <c r="J38" s="48">
        <f>SUM(J7:J37)</f>
        <v>0</v>
      </c>
      <c r="K38" s="48">
        <f>SUM(K7:K37)</f>
        <v>0</v>
      </c>
      <c r="L38" s="35"/>
    </row>
    <row r="39" spans="1:12" ht="15.75">
      <c r="A39" s="63" t="s">
        <v>235</v>
      </c>
      <c r="B39" s="35"/>
      <c r="C39" s="61"/>
      <c r="D39" s="61"/>
      <c r="E39" s="61"/>
      <c r="F39" s="61"/>
      <c r="G39" s="61"/>
      <c r="H39" s="68">
        <v>129090</v>
      </c>
      <c r="I39" s="68">
        <v>116090</v>
      </c>
      <c r="J39" s="68">
        <v>91547</v>
      </c>
      <c r="K39" s="69">
        <v>3412</v>
      </c>
      <c r="L39" s="35"/>
    </row>
    <row r="40" spans="1:12" ht="15.75">
      <c r="A40" s="63" t="s">
        <v>15</v>
      </c>
      <c r="B40" s="35"/>
      <c r="C40" s="61"/>
      <c r="D40" s="61"/>
      <c r="E40" s="61"/>
      <c r="F40" s="61"/>
      <c r="G40" s="61"/>
      <c r="H40" s="70">
        <f>+H38*H39/10^12</f>
        <v>0</v>
      </c>
      <c r="I40" s="70">
        <f>+I38*I39/10^12</f>
        <v>0</v>
      </c>
      <c r="J40" s="70">
        <f>+J38*J39/10^12</f>
        <v>0</v>
      </c>
      <c r="K40" s="70">
        <f>+K38*K39/10^12</f>
        <v>0</v>
      </c>
      <c r="L40" s="35"/>
    </row>
    <row r="41" spans="2:12" ht="15.75">
      <c r="B41" s="35"/>
      <c r="C41" s="61"/>
      <c r="D41" s="61"/>
      <c r="E41" s="61"/>
      <c r="F41" s="61"/>
      <c r="G41" s="61"/>
      <c r="H41" s="35"/>
      <c r="I41" s="35"/>
      <c r="J41" s="35"/>
      <c r="K41" s="35"/>
      <c r="L41" s="35"/>
    </row>
    <row r="42" spans="2:12" ht="15.75">
      <c r="B42" s="35"/>
      <c r="C42" s="61"/>
      <c r="D42" s="61"/>
      <c r="E42" s="61"/>
      <c r="F42" s="61"/>
      <c r="G42" s="61"/>
      <c r="H42" s="35"/>
      <c r="I42" s="35"/>
      <c r="J42" s="35"/>
      <c r="K42" s="35"/>
      <c r="L42" s="35"/>
    </row>
    <row r="43" spans="2:12" ht="15.75">
      <c r="B43" s="35"/>
      <c r="C43" s="61"/>
      <c r="D43" s="61"/>
      <c r="E43" s="61"/>
      <c r="F43" s="61"/>
      <c r="G43" s="61"/>
      <c r="H43" s="35"/>
      <c r="I43" s="35"/>
      <c r="J43" s="35"/>
      <c r="K43" s="35"/>
      <c r="L43" s="35"/>
    </row>
    <row r="44" spans="2:12" ht="15.75">
      <c r="B44" s="35"/>
      <c r="C44" s="61"/>
      <c r="D44" s="61"/>
      <c r="E44" s="61"/>
      <c r="F44" s="61"/>
      <c r="G44" s="61"/>
      <c r="H44" s="35"/>
      <c r="I44" s="35"/>
      <c r="J44" s="35"/>
      <c r="K44" s="35"/>
      <c r="L44" s="35"/>
    </row>
    <row r="45" spans="2:12" ht="15.75">
      <c r="B45" s="35"/>
      <c r="C45" s="61"/>
      <c r="D45" s="61"/>
      <c r="E45" s="61"/>
      <c r="F45" s="61"/>
      <c r="G45" s="61"/>
      <c r="H45" s="35"/>
      <c r="I45" s="35"/>
      <c r="J45" s="35"/>
      <c r="K45" s="35"/>
      <c r="L45" s="35"/>
    </row>
    <row r="46" spans="2:12" ht="15.75">
      <c r="B46" s="35"/>
      <c r="C46" s="61"/>
      <c r="D46" s="61"/>
      <c r="E46" s="61"/>
      <c r="F46" s="61"/>
      <c r="G46" s="61"/>
      <c r="H46" s="35"/>
      <c r="I46" s="35"/>
      <c r="J46" s="35"/>
      <c r="K46" s="35"/>
      <c r="L46" s="35"/>
    </row>
    <row r="47" spans="2:12" ht="15.75">
      <c r="B47" s="35"/>
      <c r="C47" s="61"/>
      <c r="D47" s="61"/>
      <c r="E47" s="61"/>
      <c r="F47" s="61"/>
      <c r="G47" s="61"/>
      <c r="H47" s="35"/>
      <c r="I47" s="35"/>
      <c r="J47" s="35"/>
      <c r="K47" s="35"/>
      <c r="L47" s="35"/>
    </row>
    <row r="48" spans="2:12" ht="15.75">
      <c r="B48" s="35"/>
      <c r="C48" s="61"/>
      <c r="D48" s="61"/>
      <c r="E48" s="61"/>
      <c r="F48" s="61"/>
      <c r="G48" s="61"/>
      <c r="H48" s="35"/>
      <c r="I48" s="35"/>
      <c r="J48" s="35"/>
      <c r="K48" s="35"/>
      <c r="L48" s="35"/>
    </row>
    <row r="49" spans="2:12" ht="15.75">
      <c r="B49" s="35"/>
      <c r="C49" s="61"/>
      <c r="D49" s="61"/>
      <c r="E49" s="61"/>
      <c r="F49" s="61"/>
      <c r="G49" s="61"/>
      <c r="H49" s="35"/>
      <c r="I49" s="35"/>
      <c r="J49" s="35"/>
      <c r="K49" s="35"/>
      <c r="L49" s="35"/>
    </row>
    <row r="50" spans="2:12" ht="15.75">
      <c r="B50" s="35"/>
      <c r="C50" s="61"/>
      <c r="D50" s="61"/>
      <c r="E50" s="61"/>
      <c r="F50" s="61"/>
      <c r="G50" s="61"/>
      <c r="H50" s="35"/>
      <c r="I50" s="35"/>
      <c r="J50" s="35"/>
      <c r="K50" s="35"/>
      <c r="L50" s="35"/>
    </row>
    <row r="51" spans="2:12" ht="15.75">
      <c r="B51" s="35"/>
      <c r="C51" s="61"/>
      <c r="D51" s="61"/>
      <c r="E51" s="61"/>
      <c r="F51" s="61"/>
      <c r="G51" s="61"/>
      <c r="H51" s="35"/>
      <c r="I51" s="35"/>
      <c r="J51" s="35"/>
      <c r="K51" s="35"/>
      <c r="L51" s="35"/>
    </row>
    <row r="52" spans="2:12" ht="15.75">
      <c r="B52" s="35"/>
      <c r="C52" s="61"/>
      <c r="D52" s="61"/>
      <c r="E52" s="61"/>
      <c r="F52" s="61"/>
      <c r="G52" s="61"/>
      <c r="H52" s="35"/>
      <c r="I52" s="35"/>
      <c r="J52" s="35"/>
      <c r="K52" s="35"/>
      <c r="L52" s="35"/>
    </row>
    <row r="53" spans="2:12" ht="15.75">
      <c r="B53" s="35"/>
      <c r="C53" s="61"/>
      <c r="D53" s="61"/>
      <c r="E53" s="61"/>
      <c r="F53" s="61"/>
      <c r="G53" s="61"/>
      <c r="H53" s="35"/>
      <c r="I53" s="35"/>
      <c r="J53" s="35"/>
      <c r="K53" s="35"/>
      <c r="L53" s="35"/>
    </row>
    <row r="54" spans="2:12" ht="15.75">
      <c r="B54" s="35"/>
      <c r="C54" s="61"/>
      <c r="D54" s="61"/>
      <c r="E54" s="61"/>
      <c r="F54" s="61"/>
      <c r="G54" s="61"/>
      <c r="H54" s="35"/>
      <c r="I54" s="35"/>
      <c r="J54" s="35"/>
      <c r="K54" s="35"/>
      <c r="L54" s="35"/>
    </row>
    <row r="55" spans="2:12" ht="15.75">
      <c r="B55" s="35"/>
      <c r="C55" s="61"/>
      <c r="D55" s="61"/>
      <c r="E55" s="61"/>
      <c r="F55" s="61"/>
      <c r="G55" s="61"/>
      <c r="H55" s="35"/>
      <c r="I55" s="35"/>
      <c r="J55" s="35"/>
      <c r="K55" s="35"/>
      <c r="L55" s="35"/>
    </row>
    <row r="56" spans="2:12" ht="15.75">
      <c r="B56" s="35"/>
      <c r="C56" s="61"/>
      <c r="D56" s="61"/>
      <c r="E56" s="61"/>
      <c r="F56" s="61"/>
      <c r="G56" s="61"/>
      <c r="H56" s="35"/>
      <c r="I56" s="35"/>
      <c r="J56" s="35"/>
      <c r="K56" s="35"/>
      <c r="L56" s="35"/>
    </row>
    <row r="57" spans="2:12" ht="15.75">
      <c r="B57" s="35"/>
      <c r="C57" s="61"/>
      <c r="D57" s="61"/>
      <c r="E57" s="61"/>
      <c r="F57" s="61"/>
      <c r="G57" s="61"/>
      <c r="H57" s="35"/>
      <c r="I57" s="35"/>
      <c r="J57" s="35"/>
      <c r="K57" s="35"/>
      <c r="L57" s="35"/>
    </row>
    <row r="58" spans="2:12" ht="15.75">
      <c r="B58" s="35"/>
      <c r="C58" s="61"/>
      <c r="D58" s="61"/>
      <c r="E58" s="61"/>
      <c r="F58" s="61"/>
      <c r="G58" s="61"/>
      <c r="H58" s="35"/>
      <c r="I58" s="35"/>
      <c r="J58" s="35"/>
      <c r="K58" s="35"/>
      <c r="L58" s="35"/>
    </row>
    <row r="59" spans="2:12" ht="15.75">
      <c r="B59" s="35"/>
      <c r="C59" s="61"/>
      <c r="D59" s="61"/>
      <c r="E59" s="61"/>
      <c r="F59" s="61"/>
      <c r="G59" s="61"/>
      <c r="H59" s="35"/>
      <c r="I59" s="35"/>
      <c r="J59" s="35"/>
      <c r="K59" s="35"/>
      <c r="L59" s="35"/>
    </row>
    <row r="60" spans="2:12" ht="15.75">
      <c r="B60" s="35"/>
      <c r="C60" s="61"/>
      <c r="D60" s="61"/>
      <c r="E60" s="61"/>
      <c r="F60" s="61"/>
      <c r="G60" s="61"/>
      <c r="H60" s="35"/>
      <c r="I60" s="35"/>
      <c r="J60" s="35"/>
      <c r="K60" s="35"/>
      <c r="L60" s="35"/>
    </row>
    <row r="61" spans="2:12" ht="15.75">
      <c r="B61" s="35"/>
      <c r="C61" s="61"/>
      <c r="D61" s="61"/>
      <c r="E61" s="61"/>
      <c r="F61" s="61"/>
      <c r="G61" s="61"/>
      <c r="H61" s="35"/>
      <c r="I61" s="35"/>
      <c r="J61" s="35"/>
      <c r="K61" s="35"/>
      <c r="L61" s="35"/>
    </row>
    <row r="62" spans="2:12" ht="15.75">
      <c r="B62" s="35"/>
      <c r="C62" s="61"/>
      <c r="D62" s="61"/>
      <c r="E62" s="61"/>
      <c r="F62" s="61"/>
      <c r="G62" s="61"/>
      <c r="H62" s="35"/>
      <c r="I62" s="35"/>
      <c r="J62" s="35"/>
      <c r="K62" s="35"/>
      <c r="L62" s="35"/>
    </row>
    <row r="63" spans="2:12" ht="15.75">
      <c r="B63" s="35"/>
      <c r="C63" s="61"/>
      <c r="D63" s="61"/>
      <c r="E63" s="61"/>
      <c r="F63" s="61"/>
      <c r="G63" s="61"/>
      <c r="H63" s="35"/>
      <c r="I63" s="35"/>
      <c r="J63" s="35"/>
      <c r="K63" s="35"/>
      <c r="L63" s="35"/>
    </row>
    <row r="64" spans="2:12" ht="15.75">
      <c r="B64" s="35"/>
      <c r="C64" s="61"/>
      <c r="D64" s="61"/>
      <c r="E64" s="61"/>
      <c r="F64" s="61"/>
      <c r="G64" s="61"/>
      <c r="H64" s="35"/>
      <c r="I64" s="35"/>
      <c r="J64" s="35"/>
      <c r="K64" s="35"/>
      <c r="L64" s="35"/>
    </row>
    <row r="65" spans="2:12" ht="15.75">
      <c r="B65" s="35"/>
      <c r="C65" s="61"/>
      <c r="D65" s="61"/>
      <c r="E65" s="61"/>
      <c r="F65" s="61"/>
      <c r="G65" s="61"/>
      <c r="H65" s="35"/>
      <c r="I65" s="35"/>
      <c r="J65" s="35"/>
      <c r="K65" s="35"/>
      <c r="L65" s="35"/>
    </row>
    <row r="66" spans="2:12" ht="15.75">
      <c r="B66" s="35"/>
      <c r="C66" s="61"/>
      <c r="D66" s="61"/>
      <c r="E66" s="61"/>
      <c r="F66" s="61"/>
      <c r="G66" s="61"/>
      <c r="H66" s="35"/>
      <c r="I66" s="35"/>
      <c r="J66" s="35"/>
      <c r="K66" s="35"/>
      <c r="L66" s="35"/>
    </row>
    <row r="67" spans="2:12" ht="15.75">
      <c r="B67" s="35"/>
      <c r="C67" s="61"/>
      <c r="D67" s="61"/>
      <c r="E67" s="61"/>
      <c r="F67" s="61"/>
      <c r="G67" s="61"/>
      <c r="H67" s="35"/>
      <c r="I67" s="35"/>
      <c r="J67" s="35"/>
      <c r="K67" s="35"/>
      <c r="L67" s="35"/>
    </row>
    <row r="68" spans="2:12" ht="15.75">
      <c r="B68" s="35"/>
      <c r="C68" s="61"/>
      <c r="D68" s="61"/>
      <c r="E68" s="61"/>
      <c r="F68" s="61"/>
      <c r="G68" s="61"/>
      <c r="H68" s="35"/>
      <c r="I68" s="35"/>
      <c r="J68" s="35"/>
      <c r="K68" s="35"/>
      <c r="L68" s="35"/>
    </row>
    <row r="69" spans="2:12" ht="15.75">
      <c r="B69" s="35"/>
      <c r="C69" s="61"/>
      <c r="D69" s="61"/>
      <c r="E69" s="61"/>
      <c r="F69" s="61"/>
      <c r="G69" s="61"/>
      <c r="H69" s="35"/>
      <c r="I69" s="35"/>
      <c r="J69" s="35"/>
      <c r="K69" s="35"/>
      <c r="L69" s="35"/>
    </row>
    <row r="70" spans="2:12" ht="15.75">
      <c r="B70" s="35"/>
      <c r="C70" s="61"/>
      <c r="D70" s="61"/>
      <c r="E70" s="61"/>
      <c r="F70" s="61"/>
      <c r="G70" s="61"/>
      <c r="H70" s="35"/>
      <c r="I70" s="35"/>
      <c r="J70" s="35"/>
      <c r="K70" s="35"/>
      <c r="L70" s="35"/>
    </row>
    <row r="71" spans="2:12" ht="15.75">
      <c r="B71" s="35"/>
      <c r="C71" s="61"/>
      <c r="D71" s="61"/>
      <c r="E71" s="61"/>
      <c r="F71" s="61"/>
      <c r="G71" s="61"/>
      <c r="H71" s="35"/>
      <c r="I71" s="35"/>
      <c r="J71" s="35"/>
      <c r="K71" s="35"/>
      <c r="L71" s="35"/>
    </row>
    <row r="72" spans="2:12" ht="15.75">
      <c r="B72" s="35"/>
      <c r="C72" s="61"/>
      <c r="D72" s="61"/>
      <c r="E72" s="61"/>
      <c r="F72" s="61"/>
      <c r="G72" s="61"/>
      <c r="H72" s="35"/>
      <c r="I72" s="35"/>
      <c r="J72" s="35"/>
      <c r="K72" s="35"/>
      <c r="L72" s="35"/>
    </row>
    <row r="73" spans="2:12" ht="15.75">
      <c r="B73" s="35"/>
      <c r="C73" s="61"/>
      <c r="D73" s="61"/>
      <c r="E73" s="61"/>
      <c r="F73" s="61"/>
      <c r="G73" s="61"/>
      <c r="H73" s="35"/>
      <c r="I73" s="35"/>
      <c r="J73" s="35"/>
      <c r="K73" s="35"/>
      <c r="L73" s="35"/>
    </row>
    <row r="74" spans="2:12" ht="15.75">
      <c r="B74" s="35"/>
      <c r="C74" s="61"/>
      <c r="D74" s="61"/>
      <c r="E74" s="61"/>
      <c r="F74" s="61"/>
      <c r="G74" s="61"/>
      <c r="H74" s="35"/>
      <c r="I74" s="35"/>
      <c r="J74" s="35"/>
      <c r="K74" s="35"/>
      <c r="L74" s="35"/>
    </row>
    <row r="75" spans="2:12" ht="15.75">
      <c r="B75" s="35"/>
      <c r="C75" s="61"/>
      <c r="D75" s="61"/>
      <c r="E75" s="61"/>
      <c r="F75" s="61"/>
      <c r="G75" s="61"/>
      <c r="H75" s="35"/>
      <c r="I75" s="35"/>
      <c r="J75" s="35"/>
      <c r="K75" s="35"/>
      <c r="L75" s="35"/>
    </row>
    <row r="76" spans="2:12" ht="15.75">
      <c r="B76" s="35"/>
      <c r="C76" s="61"/>
      <c r="D76" s="61"/>
      <c r="E76" s="61"/>
      <c r="F76" s="61"/>
      <c r="G76" s="61"/>
      <c r="H76" s="35"/>
      <c r="I76" s="35"/>
      <c r="J76" s="35"/>
      <c r="K76" s="35"/>
      <c r="L76" s="35"/>
    </row>
    <row r="77" spans="2:12" ht="15.75">
      <c r="B77" s="35"/>
      <c r="C77" s="61"/>
      <c r="D77" s="61"/>
      <c r="E77" s="61"/>
      <c r="F77" s="61"/>
      <c r="G77" s="61"/>
      <c r="H77" s="35"/>
      <c r="I77" s="35"/>
      <c r="J77" s="35"/>
      <c r="K77" s="35"/>
      <c r="L77" s="35"/>
    </row>
    <row r="78" spans="2:12" ht="15.75">
      <c r="B78" s="35"/>
      <c r="C78" s="61"/>
      <c r="D78" s="61"/>
      <c r="E78" s="61"/>
      <c r="F78" s="61"/>
      <c r="G78" s="61"/>
      <c r="H78" s="35"/>
      <c r="I78" s="35"/>
      <c r="J78" s="35"/>
      <c r="K78" s="35"/>
      <c r="L78" s="35"/>
    </row>
    <row r="79" spans="2:12" ht="15.75">
      <c r="B79" s="35"/>
      <c r="C79" s="61"/>
      <c r="D79" s="61"/>
      <c r="E79" s="61"/>
      <c r="F79" s="61"/>
      <c r="G79" s="61"/>
      <c r="H79" s="35"/>
      <c r="I79" s="35"/>
      <c r="J79" s="35"/>
      <c r="K79" s="35"/>
      <c r="L79" s="35"/>
    </row>
    <row r="80" spans="2:12" ht="15.75">
      <c r="B80" s="35"/>
      <c r="C80" s="61"/>
      <c r="D80" s="61"/>
      <c r="E80" s="61"/>
      <c r="F80" s="61"/>
      <c r="G80" s="61"/>
      <c r="H80" s="35"/>
      <c r="I80" s="35"/>
      <c r="J80" s="35"/>
      <c r="K80" s="35"/>
      <c r="L80" s="35"/>
    </row>
    <row r="81" spans="2:12" ht="15.75">
      <c r="B81" s="35"/>
      <c r="C81" s="61"/>
      <c r="D81" s="61"/>
      <c r="E81" s="61"/>
      <c r="F81" s="61"/>
      <c r="G81" s="61"/>
      <c r="H81" s="35"/>
      <c r="I81" s="35"/>
      <c r="J81" s="35"/>
      <c r="K81" s="35"/>
      <c r="L81" s="35"/>
    </row>
    <row r="82" spans="2:12" ht="15.75">
      <c r="B82" s="35"/>
      <c r="C82" s="61"/>
      <c r="D82" s="61"/>
      <c r="E82" s="61"/>
      <c r="F82" s="61"/>
      <c r="G82" s="61"/>
      <c r="H82" s="35"/>
      <c r="I82" s="35"/>
      <c r="J82" s="35"/>
      <c r="K82" s="35"/>
      <c r="L82" s="35"/>
    </row>
    <row r="83" spans="2:12" ht="15.75">
      <c r="B83" s="35"/>
      <c r="C83" s="61"/>
      <c r="D83" s="61"/>
      <c r="E83" s="61"/>
      <c r="F83" s="61"/>
      <c r="G83" s="61"/>
      <c r="H83" s="35"/>
      <c r="I83" s="35"/>
      <c r="J83" s="35"/>
      <c r="K83" s="35"/>
      <c r="L83" s="35"/>
    </row>
    <row r="84" spans="2:12" ht="15.75">
      <c r="B84" s="35"/>
      <c r="C84" s="61"/>
      <c r="D84" s="61"/>
      <c r="E84" s="61"/>
      <c r="F84" s="61"/>
      <c r="G84" s="61"/>
      <c r="H84" s="35"/>
      <c r="I84" s="35"/>
      <c r="J84" s="35"/>
      <c r="K84" s="35"/>
      <c r="L84" s="35"/>
    </row>
    <row r="85" spans="2:12" ht="15.75">
      <c r="B85" s="35"/>
      <c r="C85" s="61"/>
      <c r="D85" s="61"/>
      <c r="E85" s="61"/>
      <c r="F85" s="61"/>
      <c r="G85" s="61"/>
      <c r="H85" s="35"/>
      <c r="I85" s="35"/>
      <c r="J85" s="35"/>
      <c r="K85" s="35"/>
      <c r="L85" s="35"/>
    </row>
    <row r="86" spans="2:12" ht="15.75">
      <c r="B86" s="35"/>
      <c r="C86" s="61"/>
      <c r="D86" s="61"/>
      <c r="E86" s="61"/>
      <c r="F86" s="61"/>
      <c r="G86" s="61"/>
      <c r="H86" s="35"/>
      <c r="I86" s="35"/>
      <c r="J86" s="35"/>
      <c r="K86" s="35"/>
      <c r="L86" s="35"/>
    </row>
    <row r="87" spans="2:12" ht="15.75">
      <c r="B87" s="35"/>
      <c r="C87" s="61"/>
      <c r="D87" s="61"/>
      <c r="E87" s="61"/>
      <c r="F87" s="61"/>
      <c r="G87" s="61"/>
      <c r="H87" s="35"/>
      <c r="I87" s="35"/>
      <c r="J87" s="35"/>
      <c r="K87" s="35"/>
      <c r="L87" s="35"/>
    </row>
    <row r="88" spans="2:12" ht="15.75">
      <c r="B88" s="35"/>
      <c r="C88" s="61"/>
      <c r="D88" s="61"/>
      <c r="E88" s="61"/>
      <c r="F88" s="61"/>
      <c r="G88" s="61"/>
      <c r="H88" s="35"/>
      <c r="I88" s="35"/>
      <c r="J88" s="35"/>
      <c r="K88" s="35"/>
      <c r="L88" s="35"/>
    </row>
    <row r="89" spans="2:12" ht="15.75">
      <c r="B89" s="35"/>
      <c r="C89" s="61"/>
      <c r="D89" s="61"/>
      <c r="E89" s="61"/>
      <c r="F89" s="61"/>
      <c r="G89" s="61"/>
      <c r="H89" s="35"/>
      <c r="I89" s="35"/>
      <c r="J89" s="35"/>
      <c r="K89" s="35"/>
      <c r="L89" s="35"/>
    </row>
    <row r="90" spans="2:12" ht="15.75">
      <c r="B90" s="35"/>
      <c r="C90" s="61"/>
      <c r="D90" s="61"/>
      <c r="E90" s="61"/>
      <c r="F90" s="61"/>
      <c r="G90" s="61"/>
      <c r="H90" s="35"/>
      <c r="I90" s="35"/>
      <c r="J90" s="35"/>
      <c r="K90" s="35"/>
      <c r="L90" s="35"/>
    </row>
    <row r="91" spans="2:12" ht="15.75">
      <c r="B91" s="35"/>
      <c r="C91" s="61"/>
      <c r="D91" s="61"/>
      <c r="E91" s="61"/>
      <c r="F91" s="61"/>
      <c r="G91" s="61"/>
      <c r="H91" s="35"/>
      <c r="I91" s="35"/>
      <c r="J91" s="35"/>
      <c r="K91" s="35"/>
      <c r="L91" s="35"/>
    </row>
    <row r="92" spans="2:12" ht="15.75">
      <c r="B92" s="35"/>
      <c r="C92" s="61"/>
      <c r="D92" s="61"/>
      <c r="E92" s="61"/>
      <c r="F92" s="61"/>
      <c r="G92" s="61"/>
      <c r="H92" s="35"/>
      <c r="I92" s="35"/>
      <c r="J92" s="35"/>
      <c r="K92" s="35"/>
      <c r="L92" s="35"/>
    </row>
    <row r="93" spans="2:12" ht="15.75">
      <c r="B93" s="35"/>
      <c r="C93" s="61"/>
      <c r="D93" s="61"/>
      <c r="E93" s="61"/>
      <c r="F93" s="61"/>
      <c r="G93" s="61"/>
      <c r="H93" s="35"/>
      <c r="I93" s="35"/>
      <c r="J93" s="35"/>
      <c r="K93" s="35"/>
      <c r="L93" s="35"/>
    </row>
    <row r="94" spans="2:12" ht="15.75">
      <c r="B94" s="35"/>
      <c r="C94" s="61"/>
      <c r="D94" s="61"/>
      <c r="E94" s="61"/>
      <c r="F94" s="61"/>
      <c r="G94" s="61"/>
      <c r="H94" s="35"/>
      <c r="I94" s="35"/>
      <c r="J94" s="35"/>
      <c r="K94" s="35"/>
      <c r="L94" s="35"/>
    </row>
    <row r="95" spans="2:12" ht="15.75">
      <c r="B95" s="35"/>
      <c r="C95" s="61"/>
      <c r="D95" s="61"/>
      <c r="E95" s="61"/>
      <c r="F95" s="61"/>
      <c r="G95" s="61"/>
      <c r="H95" s="35"/>
      <c r="I95" s="35"/>
      <c r="J95" s="35"/>
      <c r="K95" s="35"/>
      <c r="L95" s="35"/>
    </row>
    <row r="96" spans="2:12" ht="15.75">
      <c r="B96" s="35"/>
      <c r="C96" s="61"/>
      <c r="D96" s="61"/>
      <c r="E96" s="61"/>
      <c r="F96" s="61"/>
      <c r="G96" s="61"/>
      <c r="H96" s="35"/>
      <c r="I96" s="35"/>
      <c r="J96" s="35"/>
      <c r="K96" s="35"/>
      <c r="L96" s="35"/>
    </row>
    <row r="97" spans="2:12" ht="15.75">
      <c r="B97" s="35"/>
      <c r="C97" s="61"/>
      <c r="D97" s="61"/>
      <c r="E97" s="61"/>
      <c r="F97" s="61"/>
      <c r="G97" s="61"/>
      <c r="H97" s="35"/>
      <c r="I97" s="35"/>
      <c r="J97" s="35"/>
      <c r="K97" s="35"/>
      <c r="L97" s="35"/>
    </row>
    <row r="98" spans="2:12" ht="15.75">
      <c r="B98" s="35"/>
      <c r="C98" s="61"/>
      <c r="D98" s="61"/>
      <c r="E98" s="61"/>
      <c r="F98" s="61"/>
      <c r="G98" s="61"/>
      <c r="H98" s="35"/>
      <c r="I98" s="35"/>
      <c r="J98" s="35"/>
      <c r="K98" s="35"/>
      <c r="L98" s="35"/>
    </row>
    <row r="99" spans="2:12" ht="15.75">
      <c r="B99" s="35"/>
      <c r="C99" s="61"/>
      <c r="D99" s="61"/>
      <c r="E99" s="61"/>
      <c r="F99" s="61"/>
      <c r="G99" s="61"/>
      <c r="H99" s="35"/>
      <c r="I99" s="35"/>
      <c r="J99" s="35"/>
      <c r="K99" s="35"/>
      <c r="L99" s="35"/>
    </row>
    <row r="100" spans="2:12" ht="15.75">
      <c r="B100" s="35"/>
      <c r="C100" s="61"/>
      <c r="D100" s="61"/>
      <c r="E100" s="61"/>
      <c r="F100" s="61"/>
      <c r="G100" s="61"/>
      <c r="H100" s="35"/>
      <c r="I100" s="35"/>
      <c r="J100" s="35"/>
      <c r="K100" s="35"/>
      <c r="L100" s="35"/>
    </row>
    <row r="101" spans="2:12" ht="15.75">
      <c r="B101" s="35"/>
      <c r="C101" s="61"/>
      <c r="D101" s="61"/>
      <c r="E101" s="61"/>
      <c r="F101" s="61"/>
      <c r="G101" s="61"/>
      <c r="H101" s="35"/>
      <c r="I101" s="35"/>
      <c r="J101" s="35"/>
      <c r="K101" s="35"/>
      <c r="L101" s="35"/>
    </row>
  </sheetData>
  <printOptions gridLines="1" horizontalCentered="1"/>
  <pageMargins left="0.75" right="0.75" top="1" bottom="1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E6" sqref="E6"/>
    </sheetView>
  </sheetViews>
  <sheetFormatPr defaultColWidth="9.140625" defaultRowHeight="12.75"/>
  <cols>
    <col min="1" max="1" width="25.57421875" style="7" customWidth="1"/>
    <col min="2" max="3" width="10.57421875" style="37" customWidth="1"/>
    <col min="4" max="4" width="19.28125" style="7" customWidth="1"/>
    <col min="5" max="6" width="14.140625" style="7" customWidth="1"/>
    <col min="7" max="16384" width="9.140625" style="7" customWidth="1"/>
  </cols>
  <sheetData>
    <row r="1" spans="1:6" ht="33.75" customHeight="1">
      <c r="A1" s="20" t="s">
        <v>265</v>
      </c>
      <c r="B1" s="77"/>
      <c r="C1" s="77"/>
      <c r="D1" s="20"/>
      <c r="E1" s="20"/>
      <c r="F1" s="20"/>
    </row>
    <row r="2" spans="1:6" s="13" customFormat="1" ht="15.75">
      <c r="A2" s="13" t="s">
        <v>107</v>
      </c>
      <c r="B2" s="71" t="s">
        <v>36</v>
      </c>
      <c r="C2" s="71" t="s">
        <v>37</v>
      </c>
      <c r="D2" s="13" t="s">
        <v>38</v>
      </c>
      <c r="E2" s="13" t="s">
        <v>39</v>
      </c>
      <c r="F2" s="13" t="s">
        <v>40</v>
      </c>
    </row>
    <row r="3" spans="1:6" s="72" customFormat="1" ht="31.5">
      <c r="A3" s="72" t="s">
        <v>236</v>
      </c>
      <c r="B3" s="73" t="s">
        <v>237</v>
      </c>
      <c r="C3" s="73" t="s">
        <v>238</v>
      </c>
      <c r="D3" s="72" t="s">
        <v>239</v>
      </c>
      <c r="E3" s="72" t="s">
        <v>240</v>
      </c>
      <c r="F3" s="72" t="s">
        <v>241</v>
      </c>
    </row>
    <row r="4" spans="2:6" s="72" customFormat="1" ht="15.75">
      <c r="B4" s="73"/>
      <c r="C4" s="73"/>
      <c r="E4" s="74" t="s">
        <v>242</v>
      </c>
      <c r="F4" s="74" t="s">
        <v>243</v>
      </c>
    </row>
    <row r="5" spans="1:6" ht="15.75">
      <c r="A5" s="7" t="s">
        <v>244</v>
      </c>
      <c r="B5" s="37">
        <v>11</v>
      </c>
      <c r="C5" s="37">
        <v>38.1</v>
      </c>
      <c r="D5" s="75"/>
      <c r="E5" s="75">
        <f>+B5*D5</f>
        <v>0</v>
      </c>
      <c r="F5" s="75">
        <f>+D5*C5</f>
        <v>0</v>
      </c>
    </row>
    <row r="6" spans="1:6" ht="15.75">
      <c r="A6" s="7" t="s">
        <v>245</v>
      </c>
      <c r="B6" s="37">
        <v>49.4</v>
      </c>
      <c r="C6" s="37">
        <v>51.7</v>
      </c>
      <c r="D6" s="75"/>
      <c r="E6" s="75">
        <f aca="true" t="shared" si="0" ref="E6:E22">+B6*D6</f>
        <v>0</v>
      </c>
      <c r="F6" s="75">
        <f aca="true" t="shared" si="1" ref="F6:F22">+D6*C6</f>
        <v>0</v>
      </c>
    </row>
    <row r="7" spans="1:6" ht="15.75">
      <c r="A7" s="7" t="s">
        <v>246</v>
      </c>
      <c r="B7" s="37">
        <v>38.4</v>
      </c>
      <c r="C7" s="37">
        <v>145.6</v>
      </c>
      <c r="D7" s="75"/>
      <c r="E7" s="75">
        <f t="shared" si="0"/>
        <v>0</v>
      </c>
      <c r="F7" s="75">
        <f t="shared" si="1"/>
        <v>0</v>
      </c>
    </row>
    <row r="8" spans="1:6" ht="15.75">
      <c r="A8" s="7" t="s">
        <v>247</v>
      </c>
      <c r="B8" s="37">
        <v>22.9</v>
      </c>
      <c r="C8" s="37">
        <v>95.3</v>
      </c>
      <c r="D8" s="75"/>
      <c r="E8" s="75">
        <f t="shared" si="0"/>
        <v>0</v>
      </c>
      <c r="F8" s="75">
        <f t="shared" si="1"/>
        <v>0</v>
      </c>
    </row>
    <row r="9" spans="1:6" ht="15.75">
      <c r="A9" s="7" t="s">
        <v>248</v>
      </c>
      <c r="B9" s="37">
        <v>27.5</v>
      </c>
      <c r="C9" s="37">
        <v>113.2</v>
      </c>
      <c r="D9" s="75"/>
      <c r="E9" s="75">
        <f t="shared" si="0"/>
        <v>0</v>
      </c>
      <c r="F9" s="75">
        <f t="shared" si="1"/>
        <v>0</v>
      </c>
    </row>
    <row r="10" spans="1:6" ht="15.75">
      <c r="A10" s="7" t="s">
        <v>249</v>
      </c>
      <c r="B10" s="37">
        <v>16.1</v>
      </c>
      <c r="C10" s="37">
        <v>51.8</v>
      </c>
      <c r="D10" s="75"/>
      <c r="E10" s="75">
        <f t="shared" si="0"/>
        <v>0</v>
      </c>
      <c r="F10" s="75">
        <f t="shared" si="1"/>
        <v>0</v>
      </c>
    </row>
    <row r="11" spans="1:6" ht="15.75">
      <c r="A11" s="7" t="s">
        <v>250</v>
      </c>
      <c r="B11" s="37">
        <v>13.5</v>
      </c>
      <c r="C11" s="37">
        <v>50.4</v>
      </c>
      <c r="D11" s="75"/>
      <c r="E11" s="75">
        <f t="shared" si="0"/>
        <v>0</v>
      </c>
      <c r="F11" s="75">
        <f t="shared" si="1"/>
        <v>0</v>
      </c>
    </row>
    <row r="12" spans="1:6" ht="15.75">
      <c r="A12" s="7" t="s">
        <v>251</v>
      </c>
      <c r="B12" s="37">
        <v>19.2</v>
      </c>
      <c r="C12" s="37">
        <v>33.5</v>
      </c>
      <c r="D12" s="75"/>
      <c r="E12" s="75">
        <f t="shared" si="0"/>
        <v>0</v>
      </c>
      <c r="F12" s="75">
        <f t="shared" si="1"/>
        <v>0</v>
      </c>
    </row>
    <row r="13" spans="1:6" ht="15.75">
      <c r="A13" s="7" t="s">
        <v>252</v>
      </c>
      <c r="B13" s="37">
        <v>14.3</v>
      </c>
      <c r="C13" s="37">
        <v>31.9</v>
      </c>
      <c r="D13" s="75"/>
      <c r="E13" s="75">
        <f t="shared" si="0"/>
        <v>0</v>
      </c>
      <c r="F13" s="75">
        <f t="shared" si="1"/>
        <v>0</v>
      </c>
    </row>
    <row r="14" spans="1:6" ht="15.75">
      <c r="A14" s="7" t="s">
        <v>253</v>
      </c>
      <c r="B14" s="37">
        <v>22.3</v>
      </c>
      <c r="C14" s="37">
        <v>34.4</v>
      </c>
      <c r="D14" s="75"/>
      <c r="E14" s="75">
        <f t="shared" si="0"/>
        <v>0</v>
      </c>
      <c r="F14" s="75">
        <f t="shared" si="1"/>
        <v>0</v>
      </c>
    </row>
    <row r="15" spans="1:6" ht="15.75">
      <c r="A15" s="7" t="s">
        <v>254</v>
      </c>
      <c r="B15" s="37">
        <v>17.3</v>
      </c>
      <c r="C15" s="37">
        <v>32.8</v>
      </c>
      <c r="D15" s="75"/>
      <c r="E15" s="75">
        <f t="shared" si="0"/>
        <v>0</v>
      </c>
      <c r="F15" s="75">
        <f t="shared" si="1"/>
        <v>0</v>
      </c>
    </row>
    <row r="16" spans="1:6" ht="15.75">
      <c r="A16" s="7" t="s">
        <v>255</v>
      </c>
      <c r="B16" s="37">
        <v>12.5</v>
      </c>
      <c r="C16" s="37">
        <v>37.5</v>
      </c>
      <c r="D16" s="75"/>
      <c r="E16" s="75">
        <f t="shared" si="0"/>
        <v>0</v>
      </c>
      <c r="F16" s="75">
        <f t="shared" si="1"/>
        <v>0</v>
      </c>
    </row>
    <row r="17" spans="1:6" ht="15.75">
      <c r="A17" s="7" t="s">
        <v>256</v>
      </c>
      <c r="B17" s="37">
        <v>15.3</v>
      </c>
      <c r="C17" s="37">
        <v>45</v>
      </c>
      <c r="D17" s="75"/>
      <c r="E17" s="75">
        <f t="shared" si="0"/>
        <v>0</v>
      </c>
      <c r="F17" s="75">
        <f t="shared" si="1"/>
        <v>0</v>
      </c>
    </row>
    <row r="18" spans="1:6" ht="15.75">
      <c r="A18" s="7" t="s">
        <v>257</v>
      </c>
      <c r="B18" s="37">
        <v>4.9</v>
      </c>
      <c r="C18" s="37">
        <v>31.2</v>
      </c>
      <c r="D18" s="75"/>
      <c r="E18" s="75">
        <f t="shared" si="0"/>
        <v>0</v>
      </c>
      <c r="F18" s="75">
        <f t="shared" si="1"/>
        <v>0</v>
      </c>
    </row>
    <row r="19" spans="1:6" ht="15.75">
      <c r="A19" s="7" t="s">
        <v>258</v>
      </c>
      <c r="B19" s="37">
        <v>11</v>
      </c>
      <c r="C19" s="37">
        <v>55.8</v>
      </c>
      <c r="D19" s="75"/>
      <c r="E19" s="75">
        <f t="shared" si="0"/>
        <v>0</v>
      </c>
      <c r="F19" s="75">
        <f t="shared" si="1"/>
        <v>0</v>
      </c>
    </row>
    <row r="20" spans="1:6" ht="15.75">
      <c r="A20" s="7" t="s">
        <v>259</v>
      </c>
      <c r="B20" s="37">
        <v>7.6</v>
      </c>
      <c r="C20" s="37">
        <v>24.1</v>
      </c>
      <c r="D20" s="75"/>
      <c r="E20" s="75">
        <f t="shared" si="0"/>
        <v>0</v>
      </c>
      <c r="F20" s="75">
        <f t="shared" si="1"/>
        <v>0</v>
      </c>
    </row>
    <row r="21" spans="1:6" ht="15.75">
      <c r="A21" s="7" t="s">
        <v>260</v>
      </c>
      <c r="B21" s="37">
        <v>22.5</v>
      </c>
      <c r="C21" s="37">
        <v>69.7</v>
      </c>
      <c r="D21" s="75"/>
      <c r="E21" s="75">
        <f t="shared" si="0"/>
        <v>0</v>
      </c>
      <c r="F21" s="75">
        <f t="shared" si="1"/>
        <v>0</v>
      </c>
    </row>
    <row r="22" spans="1:6" ht="15.75">
      <c r="A22" s="7" t="s">
        <v>261</v>
      </c>
      <c r="B22" s="37">
        <v>2.4</v>
      </c>
      <c r="C22" s="37">
        <v>23.7</v>
      </c>
      <c r="D22" s="75"/>
      <c r="E22" s="75">
        <f t="shared" si="0"/>
        <v>0</v>
      </c>
      <c r="F22" s="75">
        <f t="shared" si="1"/>
        <v>0</v>
      </c>
    </row>
    <row r="23" spans="1:6" ht="15.75">
      <c r="A23" s="7" t="s">
        <v>262</v>
      </c>
      <c r="E23" s="75">
        <f>SUM(E5:E22)</f>
        <v>0</v>
      </c>
      <c r="F23" s="75">
        <f>SUM(F5:F22)</f>
        <v>0</v>
      </c>
    </row>
    <row r="24" spans="1:6" ht="15.75">
      <c r="A24" s="7" t="s">
        <v>263</v>
      </c>
      <c r="E24" s="76">
        <f>E23*3412/10^6</f>
        <v>0</v>
      </c>
      <c r="F24" s="76">
        <f>+F23/10^3</f>
        <v>0</v>
      </c>
    </row>
    <row r="25" spans="1:6" ht="15.75">
      <c r="A25" s="7" t="s">
        <v>264</v>
      </c>
      <c r="E25" s="76">
        <f>+E24/10^6</f>
        <v>0</v>
      </c>
      <c r="F25" s="76">
        <f>+F24/10^6</f>
        <v>0</v>
      </c>
    </row>
  </sheetData>
  <printOptions gridLines="1" horizontalCentered="1"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workbookViewId="0" topLeftCell="A1">
      <selection activeCell="C7" sqref="C7"/>
    </sheetView>
  </sheetViews>
  <sheetFormatPr defaultColWidth="9.140625" defaultRowHeight="12.75"/>
  <cols>
    <col min="1" max="1" width="16.8515625" style="0" customWidth="1"/>
    <col min="3" max="3" width="108.140625" style="0" customWidth="1"/>
  </cols>
  <sheetData>
    <row r="1" spans="1:3" ht="12.75">
      <c r="A1" t="s">
        <v>276</v>
      </c>
      <c r="B1" s="92">
        <v>39912</v>
      </c>
      <c r="C1" t="s">
        <v>277</v>
      </c>
    </row>
    <row r="3" spans="1:3" ht="12.75">
      <c r="A3" t="s">
        <v>276</v>
      </c>
      <c r="B3" s="92">
        <v>39959</v>
      </c>
      <c r="C3" t="s">
        <v>278</v>
      </c>
    </row>
    <row r="4" ht="12.75">
      <c r="C4" t="s">
        <v>288</v>
      </c>
    </row>
    <row r="5" ht="12.75">
      <c r="C5" t="s">
        <v>279</v>
      </c>
    </row>
    <row r="6" ht="12.75">
      <c r="C6" t="s">
        <v>281</v>
      </c>
    </row>
    <row r="7" ht="12.75">
      <c r="C7" t="s">
        <v>282</v>
      </c>
    </row>
  </sheetData>
  <printOptions gridLines="1"/>
  <pageMargins left="0.75" right="0.75" top="1" bottom="1" header="0.5" footer="0.5"/>
  <pageSetup fitToHeight="5" fitToWidth="1" horizontalDpi="600" verticalDpi="600" orientation="landscape" scale="92" r:id="rId1"/>
  <headerFooter alignWithMargins="0">
    <oddHeader>&amp;CAURI Template Revisions History</oddHeader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B3" sqref="B3"/>
    </sheetView>
  </sheetViews>
  <sheetFormatPr defaultColWidth="9.140625" defaultRowHeight="12.75"/>
  <cols>
    <col min="1" max="1" width="32.421875" style="0" customWidth="1"/>
    <col min="2" max="2" width="18.421875" style="0" customWidth="1"/>
    <col min="3" max="3" width="16.57421875" style="0" customWidth="1"/>
    <col min="4" max="4" width="24.00390625" style="0" customWidth="1"/>
    <col min="5" max="5" width="17.57421875" style="0" customWidth="1"/>
    <col min="6" max="6" width="28.00390625" style="0" customWidth="1"/>
    <col min="7" max="7" width="21.00390625" style="0" customWidth="1"/>
  </cols>
  <sheetData>
    <row r="1" spans="1:7" ht="55.5" customHeight="1">
      <c r="A1" s="2" t="s">
        <v>16</v>
      </c>
      <c r="B1" s="4"/>
      <c r="C1" s="4"/>
      <c r="D1" s="4"/>
      <c r="E1" s="4"/>
      <c r="F1" s="4"/>
      <c r="G1" s="4"/>
    </row>
    <row r="2" spans="1:7" ht="18.75">
      <c r="A2" s="1" t="s">
        <v>17</v>
      </c>
      <c r="B2" s="6" t="s">
        <v>18</v>
      </c>
      <c r="C2" s="6" t="s">
        <v>23</v>
      </c>
      <c r="D2" s="6" t="s">
        <v>19</v>
      </c>
      <c r="E2" s="6" t="s">
        <v>21</v>
      </c>
      <c r="F2" s="6" t="s">
        <v>22</v>
      </c>
      <c r="G2" s="6" t="s">
        <v>32</v>
      </c>
    </row>
    <row r="3" spans="1:7" ht="18.75">
      <c r="A3" s="1" t="s">
        <v>33</v>
      </c>
      <c r="B3" s="1"/>
      <c r="C3" s="1"/>
      <c r="D3" s="1"/>
      <c r="E3" s="5"/>
      <c r="F3" s="5"/>
      <c r="G3" s="5">
        <f>SUM(B3:F3)</f>
        <v>0</v>
      </c>
    </row>
    <row r="4" spans="1:7" ht="18.75">
      <c r="A4" s="1" t="s">
        <v>24</v>
      </c>
      <c r="B4" s="1"/>
      <c r="C4" s="1"/>
      <c r="D4" s="1"/>
      <c r="E4" s="5"/>
      <c r="F4" s="5"/>
      <c r="G4" s="5">
        <f aca="true" t="shared" si="0" ref="G4:G12">SUM(B4:F4)</f>
        <v>0</v>
      </c>
    </row>
    <row r="5" spans="1:7" ht="18.75">
      <c r="A5" s="1" t="s">
        <v>25</v>
      </c>
      <c r="B5" s="1"/>
      <c r="C5" s="1"/>
      <c r="D5" s="1"/>
      <c r="E5" s="5"/>
      <c r="F5" s="5"/>
      <c r="G5" s="5">
        <f t="shared" si="0"/>
        <v>0</v>
      </c>
    </row>
    <row r="6" spans="1:7" ht="18.75">
      <c r="A6" s="1" t="s">
        <v>26</v>
      </c>
      <c r="B6" s="1"/>
      <c r="C6" s="1"/>
      <c r="D6" s="1"/>
      <c r="E6" s="5"/>
      <c r="F6" s="5"/>
      <c r="G6" s="5">
        <f t="shared" si="0"/>
        <v>0</v>
      </c>
    </row>
    <row r="7" spans="1:7" ht="18.75">
      <c r="A7" s="1" t="s">
        <v>27</v>
      </c>
      <c r="B7" s="1"/>
      <c r="C7" s="1"/>
      <c r="D7" s="1"/>
      <c r="E7" s="5"/>
      <c r="F7" s="5"/>
      <c r="G7" s="5">
        <f t="shared" si="0"/>
        <v>0</v>
      </c>
    </row>
    <row r="8" spans="1:7" ht="18.75">
      <c r="A8" s="1" t="s">
        <v>31</v>
      </c>
      <c r="B8" s="1"/>
      <c r="C8" s="1"/>
      <c r="D8" s="1"/>
      <c r="E8" s="5"/>
      <c r="F8" s="5"/>
      <c r="G8" s="5">
        <f t="shared" si="0"/>
        <v>0</v>
      </c>
    </row>
    <row r="9" spans="1:7" ht="18.75">
      <c r="A9" s="1" t="s">
        <v>29</v>
      </c>
      <c r="B9" s="1"/>
      <c r="C9" s="1"/>
      <c r="D9" s="1"/>
      <c r="E9" s="5"/>
      <c r="F9" s="5"/>
      <c r="G9" s="5">
        <f t="shared" si="0"/>
        <v>0</v>
      </c>
    </row>
    <row r="10" spans="1:7" ht="18.75">
      <c r="A10" s="1" t="s">
        <v>30</v>
      </c>
      <c r="B10" s="1"/>
      <c r="C10" s="1"/>
      <c r="D10" s="1"/>
      <c r="E10" s="5"/>
      <c r="F10" s="5"/>
      <c r="G10" s="5">
        <f t="shared" si="0"/>
        <v>0</v>
      </c>
    </row>
    <row r="11" spans="1:7" ht="18.75">
      <c r="A11" s="1" t="s">
        <v>28</v>
      </c>
      <c r="B11" s="1"/>
      <c r="C11" s="1"/>
      <c r="D11" s="1"/>
      <c r="E11" s="5"/>
      <c r="F11" s="5"/>
      <c r="G11" s="5">
        <f t="shared" si="0"/>
        <v>0</v>
      </c>
    </row>
    <row r="12" spans="1:7" ht="18.75">
      <c r="A12" s="1" t="s">
        <v>9</v>
      </c>
      <c r="B12" s="1"/>
      <c r="C12" s="1"/>
      <c r="D12" s="1"/>
      <c r="E12" s="5"/>
      <c r="F12" s="5"/>
      <c r="G12" s="5">
        <f t="shared" si="0"/>
        <v>0</v>
      </c>
    </row>
    <row r="13" spans="1:7" ht="18.75">
      <c r="A13" s="1" t="s">
        <v>10</v>
      </c>
      <c r="B13" s="1">
        <f>SUM(B3:B12)</f>
        <v>0</v>
      </c>
      <c r="C13" s="1">
        <f>SUM(C3:C12)</f>
        <v>0</v>
      </c>
      <c r="D13" s="1">
        <f>SUM(D3:D12)</f>
        <v>0</v>
      </c>
      <c r="E13" s="1">
        <f>SUM(E3:E12)</f>
        <v>0</v>
      </c>
      <c r="F13" s="1">
        <f>SUM(F3:F12)</f>
        <v>0</v>
      </c>
      <c r="G13" s="5"/>
    </row>
  </sheetData>
  <printOptions gridLines="1"/>
  <pageMargins left="0.75" right="0.75" top="1" bottom="1" header="0.5" footer="0.5"/>
  <pageSetup fitToHeight="1" fitToWidth="1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B7" sqref="B7"/>
    </sheetView>
  </sheetViews>
  <sheetFormatPr defaultColWidth="9.140625" defaultRowHeight="12.75"/>
  <cols>
    <col min="1" max="1" width="28.421875" style="83" customWidth="1"/>
    <col min="2" max="2" width="14.7109375" style="80" bestFit="1" customWidth="1"/>
    <col min="3" max="3" width="7.57421875" style="80" customWidth="1"/>
    <col min="4" max="4" width="9.8515625" style="80" customWidth="1"/>
    <col min="5" max="5" width="10.28125" style="80" customWidth="1"/>
    <col min="6" max="6" width="10.8515625" style="79" customWidth="1"/>
    <col min="7" max="7" width="10.421875" style="87" customWidth="1"/>
    <col min="8" max="8" width="10.140625" style="80" customWidth="1"/>
    <col min="9" max="9" width="21.140625" style="80" customWidth="1"/>
    <col min="10" max="10" width="19.140625" style="80" bestFit="1" customWidth="1"/>
    <col min="11" max="11" width="14.00390625" style="80" bestFit="1" customWidth="1"/>
    <col min="12" max="12" width="16.7109375" style="80" bestFit="1" customWidth="1"/>
    <col min="13" max="16384" width="9.140625" style="83" customWidth="1"/>
  </cols>
  <sheetData>
    <row r="1" spans="1:13" ht="26.25" customHeight="1">
      <c r="A1" s="81" t="s">
        <v>34</v>
      </c>
      <c r="B1" s="78"/>
      <c r="C1" s="78"/>
      <c r="D1" s="78"/>
      <c r="E1" s="78"/>
      <c r="F1" s="89"/>
      <c r="G1" s="82"/>
      <c r="H1" s="78"/>
      <c r="I1" s="78"/>
      <c r="J1" s="78"/>
      <c r="K1" s="78"/>
      <c r="L1" s="78"/>
      <c r="M1" s="81"/>
    </row>
    <row r="2" spans="1:11" ht="21.75" customHeight="1">
      <c r="A2" s="83" t="s">
        <v>68</v>
      </c>
      <c r="C2" s="79" t="s">
        <v>37</v>
      </c>
      <c r="D2" s="79" t="s">
        <v>38</v>
      </c>
      <c r="E2" s="79" t="s">
        <v>39</v>
      </c>
      <c r="F2" s="79" t="s">
        <v>40</v>
      </c>
      <c r="G2" s="84" t="s">
        <v>41</v>
      </c>
      <c r="H2" s="79" t="s">
        <v>42</v>
      </c>
      <c r="I2" s="79" t="s">
        <v>20</v>
      </c>
      <c r="J2" s="85" t="s">
        <v>69</v>
      </c>
      <c r="K2" s="85" t="s">
        <v>192</v>
      </c>
    </row>
    <row r="3" spans="1:11" ht="21.75" customHeight="1">
      <c r="A3" s="83" t="s">
        <v>35</v>
      </c>
      <c r="C3" s="79"/>
      <c r="D3" s="79"/>
      <c r="E3" s="79"/>
      <c r="G3" s="84"/>
      <c r="H3" s="79"/>
      <c r="I3" s="86" t="s">
        <v>273</v>
      </c>
      <c r="K3" s="86" t="s">
        <v>43</v>
      </c>
    </row>
    <row r="4" spans="1:11" s="80" customFormat="1" ht="45">
      <c r="A4" s="80" t="s">
        <v>51</v>
      </c>
      <c r="B4" s="80" t="s">
        <v>287</v>
      </c>
      <c r="C4" s="80" t="s">
        <v>44</v>
      </c>
      <c r="D4" s="80" t="s">
        <v>2</v>
      </c>
      <c r="E4" s="80" t="s">
        <v>286</v>
      </c>
      <c r="F4" s="79" t="s">
        <v>45</v>
      </c>
      <c r="G4" s="87" t="s">
        <v>46</v>
      </c>
      <c r="H4" s="80" t="s">
        <v>47</v>
      </c>
      <c r="I4" s="80" t="s">
        <v>48</v>
      </c>
      <c r="J4" s="80" t="s">
        <v>49</v>
      </c>
      <c r="K4" s="80" t="s">
        <v>50</v>
      </c>
    </row>
    <row r="5" spans="1:11" ht="15">
      <c r="A5" s="83" t="s">
        <v>52</v>
      </c>
      <c r="D5" s="80" t="s">
        <v>266</v>
      </c>
      <c r="E5" s="80">
        <v>48</v>
      </c>
      <c r="F5" s="79">
        <v>1</v>
      </c>
      <c r="G5" s="87">
        <v>0.145</v>
      </c>
      <c r="H5" s="80">
        <v>1.2</v>
      </c>
      <c r="I5" s="80">
        <f aca="true" t="shared" si="0" ref="I5:I23">+B5*C5*E5*F5*(1-G5)*H5</f>
        <v>0</v>
      </c>
      <c r="J5" s="80">
        <v>7500</v>
      </c>
      <c r="K5" s="88">
        <f>+I5*J5/10^6</f>
        <v>0</v>
      </c>
    </row>
    <row r="6" spans="1:11" ht="15">
      <c r="A6" s="83" t="s">
        <v>53</v>
      </c>
      <c r="D6" s="80" t="s">
        <v>105</v>
      </c>
      <c r="E6" s="80">
        <v>50</v>
      </c>
      <c r="F6" s="79">
        <v>1</v>
      </c>
      <c r="G6" s="87">
        <v>0.08</v>
      </c>
      <c r="H6" s="80">
        <v>2.2</v>
      </c>
      <c r="I6" s="80">
        <f t="shared" si="0"/>
        <v>0</v>
      </c>
      <c r="J6" s="80">
        <v>7500</v>
      </c>
      <c r="K6" s="88">
        <f aca="true" t="shared" si="1" ref="K6:K23">+I6*J6/10^6</f>
        <v>0</v>
      </c>
    </row>
    <row r="7" spans="1:11" ht="15">
      <c r="A7" s="83" t="s">
        <v>208</v>
      </c>
      <c r="D7" s="80" t="s">
        <v>266</v>
      </c>
      <c r="E7" s="80">
        <v>56</v>
      </c>
      <c r="F7" s="79">
        <v>0.5</v>
      </c>
      <c r="G7" s="87">
        <v>0.155</v>
      </c>
      <c r="H7" s="80">
        <v>1</v>
      </c>
      <c r="I7" s="80">
        <f t="shared" si="0"/>
        <v>0</v>
      </c>
      <c r="J7" s="80">
        <v>7768</v>
      </c>
      <c r="K7" s="88">
        <f t="shared" si="1"/>
        <v>0</v>
      </c>
    </row>
    <row r="8" spans="1:11" ht="15">
      <c r="A8" s="83" t="s">
        <v>54</v>
      </c>
      <c r="D8" s="80" t="s">
        <v>105</v>
      </c>
      <c r="E8" s="80">
        <v>1</v>
      </c>
      <c r="F8" s="79">
        <v>1</v>
      </c>
      <c r="G8" s="87">
        <v>0.12</v>
      </c>
      <c r="H8" s="80">
        <v>4.5</v>
      </c>
      <c r="I8" s="80">
        <f t="shared" si="0"/>
        <v>0</v>
      </c>
      <c r="J8" s="80">
        <v>7500</v>
      </c>
      <c r="K8" s="88">
        <f t="shared" si="1"/>
        <v>0</v>
      </c>
    </row>
    <row r="9" spans="1:11" ht="15">
      <c r="A9" s="83" t="s">
        <v>283</v>
      </c>
      <c r="D9" s="80" t="s">
        <v>105</v>
      </c>
      <c r="E9" s="80">
        <v>1</v>
      </c>
      <c r="F9" s="79">
        <v>1</v>
      </c>
      <c r="G9" s="87">
        <v>0.13</v>
      </c>
      <c r="H9" s="80">
        <v>1.2</v>
      </c>
      <c r="I9" s="80">
        <f t="shared" si="0"/>
        <v>0</v>
      </c>
      <c r="J9" s="80">
        <v>7500</v>
      </c>
      <c r="K9" s="88">
        <f t="shared" si="1"/>
        <v>0</v>
      </c>
    </row>
    <row r="10" spans="1:11" ht="15">
      <c r="A10" s="83" t="s">
        <v>55</v>
      </c>
      <c r="D10" s="80" t="s">
        <v>266</v>
      </c>
      <c r="E10" s="80">
        <v>1</v>
      </c>
      <c r="F10" s="79">
        <v>1</v>
      </c>
      <c r="G10" s="87">
        <v>0.08</v>
      </c>
      <c r="H10" s="80">
        <v>1.2</v>
      </c>
      <c r="I10" s="80">
        <f t="shared" si="0"/>
        <v>0</v>
      </c>
      <c r="J10" s="80">
        <v>7500</v>
      </c>
      <c r="K10" s="88">
        <f t="shared" si="1"/>
        <v>0</v>
      </c>
    </row>
    <row r="11" spans="1:11" ht="15">
      <c r="A11" s="83" t="s">
        <v>214</v>
      </c>
      <c r="D11" s="80" t="s">
        <v>266</v>
      </c>
      <c r="E11" s="80">
        <v>32</v>
      </c>
      <c r="F11" s="79">
        <v>1</v>
      </c>
      <c r="G11" s="87">
        <v>0.14</v>
      </c>
      <c r="H11" s="80">
        <v>1.3</v>
      </c>
      <c r="I11" s="80">
        <f t="shared" si="0"/>
        <v>0</v>
      </c>
      <c r="J11" s="80">
        <v>7626</v>
      </c>
      <c r="K11" s="88">
        <f t="shared" si="1"/>
        <v>0</v>
      </c>
    </row>
    <row r="12" spans="1:11" ht="15">
      <c r="A12" s="83" t="s">
        <v>56</v>
      </c>
      <c r="D12" s="80" t="s">
        <v>105</v>
      </c>
      <c r="E12" s="80">
        <v>1</v>
      </c>
      <c r="F12" s="79">
        <v>1</v>
      </c>
      <c r="G12" s="87">
        <v>0.099</v>
      </c>
      <c r="H12" s="80">
        <v>1</v>
      </c>
      <c r="I12" s="80">
        <f t="shared" si="0"/>
        <v>0</v>
      </c>
      <c r="J12" s="80">
        <v>7500</v>
      </c>
      <c r="K12" s="88">
        <f t="shared" si="1"/>
        <v>0</v>
      </c>
    </row>
    <row r="13" spans="1:11" ht="15">
      <c r="A13" s="83" t="s">
        <v>57</v>
      </c>
      <c r="D13" s="80" t="s">
        <v>228</v>
      </c>
      <c r="E13" s="80">
        <v>100</v>
      </c>
      <c r="F13" s="79">
        <v>1</v>
      </c>
      <c r="G13" s="87">
        <v>0.133</v>
      </c>
      <c r="H13" s="80">
        <v>0.4</v>
      </c>
      <c r="I13" s="80">
        <f t="shared" si="0"/>
        <v>0</v>
      </c>
      <c r="J13" s="80">
        <v>7500</v>
      </c>
      <c r="K13" s="88">
        <f t="shared" si="1"/>
        <v>0</v>
      </c>
    </row>
    <row r="14" spans="1:11" ht="15">
      <c r="A14" s="83" t="s">
        <v>58</v>
      </c>
      <c r="D14" s="80" t="s">
        <v>105</v>
      </c>
      <c r="E14" s="80">
        <v>1</v>
      </c>
      <c r="F14" s="79">
        <v>1</v>
      </c>
      <c r="G14" s="87">
        <v>0.15</v>
      </c>
      <c r="H14" s="80">
        <v>1.4</v>
      </c>
      <c r="I14" s="80">
        <f t="shared" si="0"/>
        <v>0</v>
      </c>
      <c r="J14" s="80">
        <v>7500</v>
      </c>
      <c r="K14" s="88">
        <f t="shared" si="1"/>
        <v>0</v>
      </c>
    </row>
    <row r="15" spans="1:11" ht="15">
      <c r="A15" s="83" t="s">
        <v>59</v>
      </c>
      <c r="D15" s="80" t="s">
        <v>266</v>
      </c>
      <c r="E15" s="80">
        <v>56</v>
      </c>
      <c r="F15" s="79">
        <v>1</v>
      </c>
      <c r="G15" s="87">
        <v>0.1</v>
      </c>
      <c r="H15" s="80">
        <v>1.6</v>
      </c>
      <c r="I15" s="80">
        <f t="shared" si="0"/>
        <v>0</v>
      </c>
      <c r="J15" s="80">
        <v>7500</v>
      </c>
      <c r="K15" s="88">
        <f t="shared" si="1"/>
        <v>0</v>
      </c>
    </row>
    <row r="16" spans="1:11" ht="15">
      <c r="A16" s="83" t="s">
        <v>60</v>
      </c>
      <c r="D16" s="80" t="s">
        <v>105</v>
      </c>
      <c r="E16" s="80">
        <v>1</v>
      </c>
      <c r="F16" s="79">
        <v>1</v>
      </c>
      <c r="G16" s="87">
        <v>0.08</v>
      </c>
      <c r="H16" s="80">
        <v>1.2</v>
      </c>
      <c r="I16" s="80">
        <f t="shared" si="0"/>
        <v>0</v>
      </c>
      <c r="J16" s="80">
        <v>7500</v>
      </c>
      <c r="K16" s="88">
        <f t="shared" si="1"/>
        <v>0</v>
      </c>
    </row>
    <row r="17" spans="1:11" ht="15">
      <c r="A17" s="83" t="s">
        <v>284</v>
      </c>
      <c r="D17" s="80" t="s">
        <v>266</v>
      </c>
      <c r="E17" s="80">
        <v>56</v>
      </c>
      <c r="F17" s="79">
        <v>1</v>
      </c>
      <c r="G17" s="87">
        <v>0.12</v>
      </c>
      <c r="H17" s="80">
        <v>1.4</v>
      </c>
      <c r="I17" s="80">
        <f t="shared" si="0"/>
        <v>0</v>
      </c>
      <c r="J17" s="80">
        <v>7500</v>
      </c>
      <c r="K17" s="88">
        <f t="shared" si="1"/>
        <v>0</v>
      </c>
    </row>
    <row r="18" spans="1:11" ht="15">
      <c r="A18" s="83" t="s">
        <v>61</v>
      </c>
      <c r="D18" s="80" t="s">
        <v>266</v>
      </c>
      <c r="E18" s="80">
        <v>60</v>
      </c>
      <c r="F18" s="79">
        <v>1</v>
      </c>
      <c r="G18" s="87">
        <v>0.13</v>
      </c>
      <c r="H18" s="80">
        <v>2.1</v>
      </c>
      <c r="I18" s="80">
        <f t="shared" si="0"/>
        <v>0</v>
      </c>
      <c r="J18" s="80">
        <v>7500</v>
      </c>
      <c r="K18" s="88">
        <f t="shared" si="1"/>
        <v>0</v>
      </c>
    </row>
    <row r="19" spans="1:11" ht="15">
      <c r="A19" s="83" t="s">
        <v>62</v>
      </c>
      <c r="D19" s="80" t="s">
        <v>105</v>
      </c>
      <c r="E19" s="80">
        <v>1</v>
      </c>
      <c r="F19" s="79">
        <v>1</v>
      </c>
      <c r="G19" s="87">
        <v>0.628</v>
      </c>
      <c r="H19" s="80">
        <v>1.6</v>
      </c>
      <c r="I19" s="80">
        <f t="shared" si="0"/>
        <v>0</v>
      </c>
      <c r="J19" s="80">
        <v>7500</v>
      </c>
      <c r="K19" s="88">
        <f t="shared" si="1"/>
        <v>0</v>
      </c>
    </row>
    <row r="20" spans="1:11" ht="15">
      <c r="A20" s="83" t="s">
        <v>63</v>
      </c>
      <c r="D20" s="80" t="s">
        <v>105</v>
      </c>
      <c r="E20" s="80">
        <v>1</v>
      </c>
      <c r="F20" s="79">
        <v>1</v>
      </c>
      <c r="G20" s="87">
        <v>0.1</v>
      </c>
      <c r="H20" s="80">
        <v>2.1</v>
      </c>
      <c r="I20" s="80">
        <f t="shared" si="0"/>
        <v>0</v>
      </c>
      <c r="J20" s="80">
        <v>7500</v>
      </c>
      <c r="K20" s="88">
        <f t="shared" si="1"/>
        <v>0</v>
      </c>
    </row>
    <row r="21" spans="1:11" ht="15">
      <c r="A21" s="83" t="s">
        <v>285</v>
      </c>
      <c r="D21" s="80" t="s">
        <v>266</v>
      </c>
      <c r="E21" s="80">
        <v>60</v>
      </c>
      <c r="F21" s="79">
        <v>1</v>
      </c>
      <c r="G21" s="87">
        <v>0.135</v>
      </c>
      <c r="H21" s="80">
        <v>1.3</v>
      </c>
      <c r="I21" s="80">
        <f t="shared" si="0"/>
        <v>0</v>
      </c>
      <c r="J21" s="80">
        <v>7375</v>
      </c>
      <c r="K21" s="88">
        <f t="shared" si="1"/>
        <v>0</v>
      </c>
    </row>
    <row r="22" spans="1:11" ht="15">
      <c r="A22" s="83" t="s">
        <v>270</v>
      </c>
      <c r="C22" s="80">
        <v>2</v>
      </c>
      <c r="D22" s="80" t="s">
        <v>272</v>
      </c>
      <c r="E22" s="80">
        <v>2000</v>
      </c>
      <c r="F22" s="79">
        <v>1</v>
      </c>
      <c r="G22" s="87">
        <v>0</v>
      </c>
      <c r="H22" s="80">
        <v>1</v>
      </c>
      <c r="I22" s="80">
        <f t="shared" si="0"/>
        <v>0</v>
      </c>
      <c r="J22" s="80">
        <v>7500</v>
      </c>
      <c r="K22" s="88">
        <f t="shared" si="1"/>
        <v>0</v>
      </c>
    </row>
    <row r="23" spans="1:11" ht="15">
      <c r="A23" s="83" t="s">
        <v>271</v>
      </c>
      <c r="C23" s="80">
        <f>4.2/5</f>
        <v>0.8400000000000001</v>
      </c>
      <c r="D23" s="80" t="s">
        <v>272</v>
      </c>
      <c r="E23" s="80">
        <v>2000</v>
      </c>
      <c r="F23" s="79">
        <v>1</v>
      </c>
      <c r="G23" s="87">
        <v>0</v>
      </c>
      <c r="H23" s="80">
        <v>1</v>
      </c>
      <c r="I23" s="80">
        <f t="shared" si="0"/>
        <v>0</v>
      </c>
      <c r="J23" s="80">
        <v>7500</v>
      </c>
      <c r="K23" s="80">
        <f t="shared" si="1"/>
        <v>0</v>
      </c>
    </row>
    <row r="24" spans="1:12" ht="15">
      <c r="A24" s="83" t="s">
        <v>64</v>
      </c>
      <c r="K24" s="80">
        <f>SUM(K5:K21)</f>
        <v>0</v>
      </c>
      <c r="L24" s="80" t="s">
        <v>65</v>
      </c>
    </row>
    <row r="25" spans="1:12" ht="15">
      <c r="A25" s="83" t="s">
        <v>66</v>
      </c>
      <c r="K25" s="80">
        <f>+K24/10^6</f>
        <v>0</v>
      </c>
      <c r="L25" s="80" t="s">
        <v>67</v>
      </c>
    </row>
  </sheetData>
  <printOptions gridLines="1"/>
  <pageMargins left="0.75" right="0.75" top="1" bottom="1" header="0.5" footer="0.5"/>
  <pageSetup fitToHeight="1" fitToWidth="1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C6" sqref="C6"/>
    </sheetView>
  </sheetViews>
  <sheetFormatPr defaultColWidth="9.140625" defaultRowHeight="12.75"/>
  <cols>
    <col min="1" max="1" width="31.28125" style="7" bestFit="1" customWidth="1"/>
    <col min="2" max="2" width="31.28125" style="35" customWidth="1"/>
    <col min="3" max="3" width="17.57421875" style="34" customWidth="1"/>
    <col min="4" max="4" width="19.421875" style="7" bestFit="1" customWidth="1"/>
    <col min="5" max="5" width="22.00390625" style="7" bestFit="1" customWidth="1"/>
    <col min="6" max="6" width="15.7109375" style="7" bestFit="1" customWidth="1"/>
    <col min="7" max="7" width="13.421875" style="7" bestFit="1" customWidth="1"/>
    <col min="8" max="8" width="18.8515625" style="7" bestFit="1" customWidth="1"/>
    <col min="9" max="10" width="13.8515625" style="7" bestFit="1" customWidth="1"/>
    <col min="11" max="16384" width="9.140625" style="7" customWidth="1"/>
  </cols>
  <sheetData>
    <row r="1" spans="1:10" s="14" customFormat="1" ht="34.5" customHeight="1">
      <c r="A1" s="2" t="s">
        <v>70</v>
      </c>
      <c r="B1" s="45"/>
      <c r="C1" s="61"/>
      <c r="D1" s="15"/>
      <c r="E1" s="15"/>
      <c r="F1" s="15"/>
      <c r="G1" s="15"/>
      <c r="H1" s="15"/>
      <c r="I1" s="15"/>
      <c r="J1" s="15"/>
    </row>
    <row r="2" spans="1:10" ht="15.75">
      <c r="A2" s="7" t="s">
        <v>71</v>
      </c>
      <c r="C2" s="34" t="s">
        <v>36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20</v>
      </c>
    </row>
    <row r="3" spans="1:10" ht="15.75">
      <c r="A3" s="7" t="s">
        <v>35</v>
      </c>
      <c r="F3" s="8" t="s">
        <v>72</v>
      </c>
      <c r="I3" s="8" t="s">
        <v>73</v>
      </c>
      <c r="J3" s="8" t="s">
        <v>74</v>
      </c>
    </row>
    <row r="4" spans="1:10" ht="15.75">
      <c r="A4" s="7" t="s">
        <v>75</v>
      </c>
      <c r="B4" s="35" t="s">
        <v>267</v>
      </c>
      <c r="C4" s="34" t="s">
        <v>76</v>
      </c>
      <c r="D4" s="7" t="s">
        <v>77</v>
      </c>
      <c r="E4" s="7" t="s">
        <v>78</v>
      </c>
      <c r="F4" s="7" t="s">
        <v>79</v>
      </c>
      <c r="G4" s="7" t="s">
        <v>80</v>
      </c>
      <c r="H4" s="7" t="s">
        <v>85</v>
      </c>
      <c r="I4" s="7" t="s">
        <v>82</v>
      </c>
      <c r="J4" s="7" t="s">
        <v>82</v>
      </c>
    </row>
    <row r="5" spans="1:10" ht="15.75">
      <c r="A5" s="7" t="s">
        <v>269</v>
      </c>
      <c r="D5" s="7" t="s">
        <v>105</v>
      </c>
      <c r="E5" s="7" t="s">
        <v>104</v>
      </c>
      <c r="F5" s="7" t="s">
        <v>104</v>
      </c>
      <c r="G5" s="7" t="s">
        <v>86</v>
      </c>
      <c r="H5" s="7" t="s">
        <v>81</v>
      </c>
      <c r="I5" s="7" t="s">
        <v>83</v>
      </c>
      <c r="J5" s="7" t="s">
        <v>84</v>
      </c>
    </row>
    <row r="6" spans="1:3" ht="15.75">
      <c r="A6" s="9" t="s">
        <v>280</v>
      </c>
      <c r="B6" s="91" t="s">
        <v>275</v>
      </c>
      <c r="C6" s="34">
        <v>3700</v>
      </c>
    </row>
    <row r="7" spans="1:10" ht="15.75">
      <c r="A7" s="7" t="s">
        <v>87</v>
      </c>
      <c r="B7" s="90">
        <v>0.33</v>
      </c>
      <c r="C7" s="34">
        <f aca="true" t="shared" si="0" ref="C7:C12">+B7*$C$6</f>
        <v>1221</v>
      </c>
      <c r="D7" s="7">
        <v>915</v>
      </c>
      <c r="E7" s="7">
        <v>2.6</v>
      </c>
      <c r="F7" s="7">
        <f>+C7*D7*E7</f>
        <v>2904759</v>
      </c>
      <c r="G7" s="10">
        <v>0.55</v>
      </c>
      <c r="H7" s="7">
        <v>5.29</v>
      </c>
      <c r="I7" s="11">
        <f>+F7*G7*H7</f>
        <v>8451396.310500002</v>
      </c>
      <c r="J7" s="11">
        <f>+I7*970/10^6</f>
        <v>8197.854421185002</v>
      </c>
    </row>
    <row r="8" spans="1:10" ht="15.75">
      <c r="A8" s="7" t="s">
        <v>88</v>
      </c>
      <c r="B8" s="90">
        <v>0.33</v>
      </c>
      <c r="C8" s="34">
        <f t="shared" si="0"/>
        <v>1221</v>
      </c>
      <c r="D8" s="7">
        <v>397</v>
      </c>
      <c r="E8" s="7">
        <v>2.6</v>
      </c>
      <c r="F8" s="7">
        <f aca="true" t="shared" si="1" ref="F8:F28">+C8*D8*E8</f>
        <v>1260316.2</v>
      </c>
      <c r="G8" s="10">
        <v>0.55</v>
      </c>
      <c r="H8" s="7">
        <v>5.29</v>
      </c>
      <c r="I8" s="11">
        <f aca="true" t="shared" si="2" ref="I8:I28">+F8*G8*H8</f>
        <v>3666889.9839000003</v>
      </c>
      <c r="J8" s="11">
        <f aca="true" t="shared" si="3" ref="J8:J28">+I8*970/10^6</f>
        <v>3556.8832843830005</v>
      </c>
    </row>
    <row r="9" spans="1:10" ht="15.75">
      <c r="A9" s="7" t="s">
        <v>89</v>
      </c>
      <c r="B9" s="90"/>
      <c r="C9" s="34">
        <f t="shared" si="0"/>
        <v>0</v>
      </c>
      <c r="D9" s="7">
        <v>794</v>
      </c>
      <c r="E9" s="7">
        <v>2.6</v>
      </c>
      <c r="F9" s="7">
        <f t="shared" si="1"/>
        <v>0</v>
      </c>
      <c r="G9" s="10">
        <v>0.55</v>
      </c>
      <c r="H9" s="7">
        <v>5.29</v>
      </c>
      <c r="I9" s="11">
        <f t="shared" si="2"/>
        <v>0</v>
      </c>
      <c r="J9" s="11">
        <f t="shared" si="3"/>
        <v>0</v>
      </c>
    </row>
    <row r="10" spans="1:10" ht="15.75">
      <c r="A10" s="7" t="s">
        <v>90</v>
      </c>
      <c r="B10" s="90"/>
      <c r="C10" s="34">
        <f t="shared" si="0"/>
        <v>0</v>
      </c>
      <c r="D10" s="7">
        <v>794</v>
      </c>
      <c r="E10" s="7">
        <v>2.6</v>
      </c>
      <c r="F10" s="7">
        <f t="shared" si="1"/>
        <v>0</v>
      </c>
      <c r="G10" s="10">
        <v>0.55</v>
      </c>
      <c r="H10" s="7">
        <v>5.29</v>
      </c>
      <c r="I10" s="11">
        <f t="shared" si="2"/>
        <v>0</v>
      </c>
      <c r="J10" s="11">
        <f t="shared" si="3"/>
        <v>0</v>
      </c>
    </row>
    <row r="11" spans="1:10" ht="15.75">
      <c r="A11" s="7" t="s">
        <v>91</v>
      </c>
      <c r="B11" s="90">
        <v>0.33</v>
      </c>
      <c r="C11" s="34">
        <f t="shared" si="0"/>
        <v>1221</v>
      </c>
      <c r="D11" s="7">
        <v>1102</v>
      </c>
      <c r="E11" s="7">
        <v>2.6</v>
      </c>
      <c r="F11" s="7">
        <f t="shared" si="1"/>
        <v>3498409.2</v>
      </c>
      <c r="G11" s="10">
        <v>0.55</v>
      </c>
      <c r="H11" s="7">
        <v>5.29</v>
      </c>
      <c r="I11" s="11">
        <f t="shared" si="2"/>
        <v>10178621.567400001</v>
      </c>
      <c r="J11" s="11">
        <f t="shared" si="3"/>
        <v>9873.262920378</v>
      </c>
    </row>
    <row r="12" spans="1:10" ht="15.75">
      <c r="A12" s="7" t="s">
        <v>92</v>
      </c>
      <c r="B12" s="90"/>
      <c r="C12" s="34">
        <f t="shared" si="0"/>
        <v>0</v>
      </c>
      <c r="D12" s="7">
        <v>1587</v>
      </c>
      <c r="E12" s="7">
        <v>2.6</v>
      </c>
      <c r="F12" s="7">
        <f t="shared" si="1"/>
        <v>0</v>
      </c>
      <c r="G12" s="10">
        <v>0.55</v>
      </c>
      <c r="H12" s="7">
        <v>5.29</v>
      </c>
      <c r="I12" s="11">
        <f t="shared" si="2"/>
        <v>0</v>
      </c>
      <c r="J12" s="11">
        <f t="shared" si="3"/>
        <v>0</v>
      </c>
    </row>
    <row r="13" spans="7:10" ht="15.75">
      <c r="G13" s="10"/>
      <c r="I13" s="11"/>
      <c r="J13" s="11"/>
    </row>
    <row r="14" spans="1:10" ht="15.75">
      <c r="A14" s="9" t="s">
        <v>93</v>
      </c>
      <c r="B14" s="91" t="s">
        <v>275</v>
      </c>
      <c r="C14" s="34">
        <v>12700</v>
      </c>
      <c r="G14" s="10"/>
      <c r="I14" s="11"/>
      <c r="J14" s="11"/>
    </row>
    <row r="15" spans="1:10" ht="15.75">
      <c r="A15" s="7" t="s">
        <v>268</v>
      </c>
      <c r="B15" s="90">
        <v>0.18</v>
      </c>
      <c r="C15" s="34">
        <f>+$C$14*B15</f>
        <v>2286</v>
      </c>
      <c r="G15" s="10"/>
      <c r="I15" s="11"/>
      <c r="J15" s="11"/>
    </row>
    <row r="16" spans="1:10" ht="15.75">
      <c r="A16" s="7" t="s">
        <v>90</v>
      </c>
      <c r="B16" s="90">
        <v>0.18</v>
      </c>
      <c r="C16" s="34">
        <f>+$C$14*B16</f>
        <v>2286</v>
      </c>
      <c r="D16" s="7">
        <v>903</v>
      </c>
      <c r="E16" s="7">
        <v>3.65</v>
      </c>
      <c r="F16" s="7">
        <f t="shared" si="1"/>
        <v>7534541.7</v>
      </c>
      <c r="G16" s="10">
        <v>0.55</v>
      </c>
      <c r="H16" s="7">
        <v>3.84</v>
      </c>
      <c r="I16" s="11">
        <f t="shared" si="2"/>
        <v>15912952.070400001</v>
      </c>
      <c r="J16" s="11">
        <f t="shared" si="3"/>
        <v>15435.563508288002</v>
      </c>
    </row>
    <row r="17" spans="1:10" ht="15.75">
      <c r="A17" s="7" t="s">
        <v>91</v>
      </c>
      <c r="B17" s="90">
        <v>0.64</v>
      </c>
      <c r="C17" s="34">
        <f>+$C$14*B17</f>
        <v>8128</v>
      </c>
      <c r="D17" s="7">
        <v>1345</v>
      </c>
      <c r="E17" s="7">
        <v>3.65</v>
      </c>
      <c r="F17" s="7">
        <f t="shared" si="1"/>
        <v>39902384</v>
      </c>
      <c r="G17" s="10">
        <v>0.55</v>
      </c>
      <c r="H17" s="7">
        <v>3.84</v>
      </c>
      <c r="I17" s="11">
        <f t="shared" si="2"/>
        <v>84273835.008</v>
      </c>
      <c r="J17" s="11">
        <f t="shared" si="3"/>
        <v>81745.61995775999</v>
      </c>
    </row>
    <row r="18" spans="7:10" ht="15.75">
      <c r="G18" s="10"/>
      <c r="I18" s="11"/>
      <c r="J18" s="11"/>
    </row>
    <row r="19" spans="1:10" ht="15.75">
      <c r="A19" s="9" t="s">
        <v>94</v>
      </c>
      <c r="B19" s="33" t="s">
        <v>274</v>
      </c>
      <c r="G19" s="10"/>
      <c r="I19" s="11"/>
      <c r="J19" s="11"/>
    </row>
    <row r="20" spans="1:10" ht="15.75">
      <c r="A20" s="7" t="s">
        <v>95</v>
      </c>
      <c r="C20" s="34">
        <f>+$C$19*B20</f>
        <v>0</v>
      </c>
      <c r="D20" s="7">
        <v>101</v>
      </c>
      <c r="E20" s="7">
        <v>3.1</v>
      </c>
      <c r="F20" s="7">
        <f t="shared" si="1"/>
        <v>0</v>
      </c>
      <c r="G20" s="10">
        <v>0.65</v>
      </c>
      <c r="H20" s="7">
        <v>7.53</v>
      </c>
      <c r="I20" s="11">
        <f t="shared" si="2"/>
        <v>0</v>
      </c>
      <c r="J20" s="11">
        <f t="shared" si="3"/>
        <v>0</v>
      </c>
    </row>
    <row r="21" spans="1:10" ht="15.75">
      <c r="A21" s="7" t="s">
        <v>96</v>
      </c>
      <c r="C21" s="34">
        <f>+$C$19*B21</f>
        <v>0</v>
      </c>
      <c r="D21" s="7">
        <v>399</v>
      </c>
      <c r="E21" s="7">
        <v>3.1</v>
      </c>
      <c r="F21" s="7">
        <f t="shared" si="1"/>
        <v>0</v>
      </c>
      <c r="G21" s="10">
        <v>0.65</v>
      </c>
      <c r="H21" s="7">
        <v>5.77</v>
      </c>
      <c r="I21" s="11">
        <f t="shared" si="2"/>
        <v>0</v>
      </c>
      <c r="J21" s="11">
        <f t="shared" si="3"/>
        <v>0</v>
      </c>
    </row>
    <row r="22" spans="7:10" ht="15.75">
      <c r="G22" s="10"/>
      <c r="I22" s="11"/>
      <c r="J22" s="11"/>
    </row>
    <row r="23" spans="1:10" ht="15.75">
      <c r="A23" s="9" t="s">
        <v>97</v>
      </c>
      <c r="B23" s="33" t="s">
        <v>274</v>
      </c>
      <c r="G23" s="10"/>
      <c r="I23" s="11"/>
      <c r="J23" s="11"/>
    </row>
    <row r="24" spans="1:10" ht="15.75">
      <c r="A24" s="7" t="s">
        <v>98</v>
      </c>
      <c r="C24" s="34">
        <f>+C$23*B24</f>
        <v>0</v>
      </c>
      <c r="D24" s="7">
        <v>3.5</v>
      </c>
      <c r="E24" s="7">
        <v>4.4</v>
      </c>
      <c r="F24" s="7">
        <f t="shared" si="1"/>
        <v>0</v>
      </c>
      <c r="G24" s="10">
        <v>0.6</v>
      </c>
      <c r="H24" s="7">
        <v>5.45</v>
      </c>
      <c r="I24" s="11">
        <f t="shared" si="2"/>
        <v>0</v>
      </c>
      <c r="J24" s="11">
        <f t="shared" si="3"/>
        <v>0</v>
      </c>
    </row>
    <row r="25" spans="1:10" ht="15.75">
      <c r="A25" s="7" t="s">
        <v>99</v>
      </c>
      <c r="C25" s="34">
        <f>+C$23*B25</f>
        <v>0</v>
      </c>
      <c r="D25" s="7">
        <v>1.5</v>
      </c>
      <c r="E25" s="7">
        <v>6.2</v>
      </c>
      <c r="F25" s="7">
        <f t="shared" si="1"/>
        <v>0</v>
      </c>
      <c r="G25" s="10">
        <v>0.6</v>
      </c>
      <c r="H25" s="7">
        <v>4.81</v>
      </c>
      <c r="I25" s="11">
        <f t="shared" si="2"/>
        <v>0</v>
      </c>
      <c r="J25" s="11">
        <f t="shared" si="3"/>
        <v>0</v>
      </c>
    </row>
    <row r="26" spans="1:10" ht="15.75">
      <c r="A26" s="7" t="s">
        <v>100</v>
      </c>
      <c r="C26" s="34">
        <f>+C$23*B26</f>
        <v>0</v>
      </c>
      <c r="D26" s="7">
        <v>7.5</v>
      </c>
      <c r="E26" s="7">
        <v>3.32</v>
      </c>
      <c r="F26" s="7">
        <f t="shared" si="1"/>
        <v>0</v>
      </c>
      <c r="G26" s="10">
        <v>0.6</v>
      </c>
      <c r="H26" s="7">
        <v>4.81</v>
      </c>
      <c r="I26" s="11">
        <f t="shared" si="2"/>
        <v>0</v>
      </c>
      <c r="J26" s="11">
        <f t="shared" si="3"/>
        <v>0</v>
      </c>
    </row>
    <row r="27" spans="7:10" ht="15.75">
      <c r="G27" s="10"/>
      <c r="I27" s="11"/>
      <c r="J27" s="11"/>
    </row>
    <row r="28" spans="1:10" ht="15.75">
      <c r="A28" s="9" t="s">
        <v>101</v>
      </c>
      <c r="B28" s="33"/>
      <c r="D28" s="7">
        <v>154</v>
      </c>
      <c r="E28" s="7">
        <v>3.36</v>
      </c>
      <c r="F28" s="7">
        <f t="shared" si="1"/>
        <v>0</v>
      </c>
      <c r="G28" s="10">
        <v>0.55</v>
      </c>
      <c r="H28" s="7">
        <v>5.77</v>
      </c>
      <c r="I28" s="11">
        <f t="shared" si="2"/>
        <v>0</v>
      </c>
      <c r="J28" s="11">
        <f t="shared" si="3"/>
        <v>0</v>
      </c>
    </row>
    <row r="30" spans="1:10" ht="15.75">
      <c r="A30" s="7" t="s">
        <v>102</v>
      </c>
      <c r="J30" s="11">
        <f>SUM(J6:J29)</f>
        <v>118809.18409199399</v>
      </c>
    </row>
    <row r="31" spans="1:10" ht="15.75">
      <c r="A31" s="7" t="s">
        <v>103</v>
      </c>
      <c r="J31" s="12">
        <f>+J30/10^6</f>
        <v>0.11880918409199398</v>
      </c>
    </row>
  </sheetData>
  <printOptions gridLines="1"/>
  <pageMargins left="0.75" right="0.75" top="1" bottom="1" header="0.5" footer="0.5"/>
  <pageSetup fitToHeight="1" fitToWidth="1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" sqref="A1:G1"/>
    </sheetView>
  </sheetViews>
  <sheetFormatPr defaultColWidth="9.140625" defaultRowHeight="12.75"/>
  <cols>
    <col min="1" max="1" width="29.8515625" style="7" bestFit="1" customWidth="1"/>
    <col min="2" max="2" width="12.00390625" style="7" customWidth="1"/>
    <col min="3" max="3" width="11.140625" style="7" bestFit="1" customWidth="1"/>
    <col min="4" max="4" width="13.28125" style="7" bestFit="1" customWidth="1"/>
    <col min="5" max="5" width="9.7109375" style="7" bestFit="1" customWidth="1"/>
    <col min="6" max="7" width="14.00390625" style="7" bestFit="1" customWidth="1"/>
    <col min="8" max="16384" width="9.140625" style="7" customWidth="1"/>
  </cols>
  <sheetData>
    <row r="1" spans="1:7" ht="33" customHeight="1">
      <c r="A1" s="16" t="s">
        <v>106</v>
      </c>
      <c r="B1" s="17"/>
      <c r="C1" s="17"/>
      <c r="D1" s="17"/>
      <c r="E1" s="17"/>
      <c r="F1" s="17"/>
      <c r="G1" s="17"/>
    </row>
    <row r="2" spans="1:7" ht="15.75">
      <c r="A2" s="7" t="s">
        <v>71</v>
      </c>
      <c r="B2" s="13" t="s">
        <v>36</v>
      </c>
      <c r="C2" s="13" t="s">
        <v>37</v>
      </c>
      <c r="D2" s="13" t="s">
        <v>38</v>
      </c>
      <c r="E2" s="13" t="s">
        <v>39</v>
      </c>
      <c r="F2" s="13" t="s">
        <v>40</v>
      </c>
      <c r="G2" s="13" t="s">
        <v>41</v>
      </c>
    </row>
    <row r="3" spans="1:7" ht="15.75">
      <c r="A3" s="7" t="s">
        <v>35</v>
      </c>
      <c r="E3" s="8" t="s">
        <v>115</v>
      </c>
      <c r="G3" s="8" t="s">
        <v>116</v>
      </c>
    </row>
    <row r="4" spans="1:7" ht="15.75">
      <c r="A4" s="7" t="s">
        <v>2</v>
      </c>
      <c r="B4" s="7" t="s">
        <v>83</v>
      </c>
      <c r="C4" s="7" t="s">
        <v>108</v>
      </c>
      <c r="D4" s="7" t="s">
        <v>109</v>
      </c>
      <c r="E4" s="7" t="s">
        <v>110</v>
      </c>
      <c r="F4" s="7" t="s">
        <v>111</v>
      </c>
      <c r="G4" s="7" t="s">
        <v>112</v>
      </c>
    </row>
    <row r="5" spans="1:6" ht="15.75">
      <c r="A5" s="7" t="s">
        <v>113</v>
      </c>
      <c r="C5" s="10">
        <v>0.33</v>
      </c>
      <c r="D5" s="7">
        <v>85</v>
      </c>
      <c r="F5" s="7">
        <v>25</v>
      </c>
    </row>
    <row r="6" spans="1:6" ht="15.75">
      <c r="A6" s="7" t="s">
        <v>114</v>
      </c>
      <c r="C6" s="10">
        <v>0.33</v>
      </c>
      <c r="D6" s="7">
        <v>85</v>
      </c>
      <c r="F6" s="7">
        <v>15</v>
      </c>
    </row>
    <row r="7" spans="1:7" ht="15.75">
      <c r="A7" s="7" t="s">
        <v>117</v>
      </c>
      <c r="G7" s="7">
        <f>+G5+G6</f>
        <v>0</v>
      </c>
    </row>
    <row r="8" spans="1:7" ht="15.75">
      <c r="A8" s="7" t="s">
        <v>118</v>
      </c>
      <c r="G8" s="7">
        <f>+G7/10^6</f>
        <v>0</v>
      </c>
    </row>
  </sheetData>
  <printOptions gridLines="1" horizontalCentered="1"/>
  <pageMargins left="0.75" right="0.75" top="1" bottom="1" header="0.5" footer="0.5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E9" sqref="E9"/>
    </sheetView>
  </sheetViews>
  <sheetFormatPr defaultColWidth="9.140625" defaultRowHeight="12.75"/>
  <cols>
    <col min="1" max="1" width="9.140625" style="13" customWidth="1"/>
    <col min="2" max="2" width="30.8515625" style="7" customWidth="1"/>
    <col min="3" max="3" width="13.140625" style="7" customWidth="1"/>
    <col min="4" max="4" width="12.28125" style="7" customWidth="1"/>
    <col min="5" max="5" width="31.28125" style="7" customWidth="1"/>
    <col min="6" max="16384" width="9.140625" style="7" customWidth="1"/>
  </cols>
  <sheetData>
    <row r="1" spans="1:5" ht="36.75" customHeight="1">
      <c r="A1" s="2" t="s">
        <v>119</v>
      </c>
      <c r="B1" s="15"/>
      <c r="C1" s="15"/>
      <c r="D1" s="15"/>
      <c r="E1" s="15"/>
    </row>
    <row r="2" spans="1:5" ht="15.75">
      <c r="A2" s="13" t="s">
        <v>129</v>
      </c>
      <c r="E2" s="7" t="s">
        <v>35</v>
      </c>
    </row>
    <row r="3" spans="1:2" ht="15.75">
      <c r="A3" s="13" t="s">
        <v>107</v>
      </c>
      <c r="B3" s="7" t="s">
        <v>120</v>
      </c>
    </row>
    <row r="4" spans="1:4" ht="15.75">
      <c r="A4" s="13" t="s">
        <v>36</v>
      </c>
      <c r="B4" s="7" t="s">
        <v>121</v>
      </c>
      <c r="D4" s="7" t="s">
        <v>137</v>
      </c>
    </row>
    <row r="5" spans="1:5" ht="15.75">
      <c r="A5" s="13" t="s">
        <v>37</v>
      </c>
      <c r="B5" s="7" t="s">
        <v>130</v>
      </c>
      <c r="E5" s="8" t="s">
        <v>132</v>
      </c>
    </row>
    <row r="7" spans="1:4" ht="15.75">
      <c r="A7" s="13" t="s">
        <v>38</v>
      </c>
      <c r="B7" s="7" t="s">
        <v>131</v>
      </c>
      <c r="C7" s="7">
        <v>1.65</v>
      </c>
      <c r="D7" s="7" t="s">
        <v>127</v>
      </c>
    </row>
    <row r="8" spans="1:3" ht="15.75">
      <c r="A8" s="13" t="s">
        <v>39</v>
      </c>
      <c r="B8" s="7" t="s">
        <v>122</v>
      </c>
      <c r="C8" s="7">
        <v>40</v>
      </c>
    </row>
    <row r="9" spans="1:5" ht="15.75">
      <c r="A9" s="13" t="s">
        <v>40</v>
      </c>
      <c r="B9" s="7" t="s">
        <v>123</v>
      </c>
      <c r="C9" s="7">
        <f>+C7/C8</f>
        <v>0.041249999999999995</v>
      </c>
      <c r="D9" s="7" t="s">
        <v>138</v>
      </c>
      <c r="E9" s="8" t="s">
        <v>133</v>
      </c>
    </row>
    <row r="11" spans="1:2" ht="15.75">
      <c r="A11" s="13" t="s">
        <v>41</v>
      </c>
      <c r="B11" s="7" t="s">
        <v>124</v>
      </c>
    </row>
    <row r="12" spans="1:4" ht="15.75">
      <c r="A12" s="13" t="s">
        <v>42</v>
      </c>
      <c r="B12" s="7" t="s">
        <v>125</v>
      </c>
      <c r="C12" s="7">
        <f>365*24</f>
        <v>8760</v>
      </c>
      <c r="D12" s="7" t="s">
        <v>128</v>
      </c>
    </row>
    <row r="14" spans="1:5" ht="15.75">
      <c r="A14" s="13" t="s">
        <v>20</v>
      </c>
      <c r="B14" s="7" t="s">
        <v>126</v>
      </c>
      <c r="E14" s="8" t="s">
        <v>134</v>
      </c>
    </row>
    <row r="15" spans="1:5" ht="15.75">
      <c r="A15" s="13" t="s">
        <v>69</v>
      </c>
      <c r="B15" s="7" t="s">
        <v>136</v>
      </c>
      <c r="E15" s="8" t="s">
        <v>135</v>
      </c>
    </row>
  </sheetData>
  <printOptions gridLines="1"/>
  <pageMargins left="0.75" right="0.75" top="1" bottom="1" header="0.5" footer="0.5"/>
  <pageSetup fitToHeight="1" fitToWidth="1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M11" sqref="M11"/>
    </sheetView>
  </sheetViews>
  <sheetFormatPr defaultColWidth="9.140625" defaultRowHeight="12.75"/>
  <cols>
    <col min="1" max="1" width="27.7109375" style="7" customWidth="1"/>
    <col min="2" max="2" width="18.28125" style="32" customWidth="1"/>
    <col min="3" max="3" width="14.8515625" style="7" customWidth="1"/>
    <col min="4" max="4" width="14.00390625" style="7" customWidth="1"/>
    <col min="5" max="16384" width="9.140625" style="7" customWidth="1"/>
  </cols>
  <sheetData>
    <row r="1" spans="1:4" ht="34.5" customHeight="1">
      <c r="A1" s="20" t="s">
        <v>139</v>
      </c>
      <c r="B1" s="21"/>
      <c r="C1" s="20"/>
      <c r="D1" s="20"/>
    </row>
    <row r="2" spans="1:4" ht="15.75">
      <c r="A2" s="22" t="s">
        <v>140</v>
      </c>
      <c r="B2" s="23">
        <v>0</v>
      </c>
      <c r="C2" s="24" t="s">
        <v>141</v>
      </c>
      <c r="D2" s="22"/>
    </row>
    <row r="3" spans="1:4" ht="15.75">
      <c r="A3" s="18" t="s">
        <v>71</v>
      </c>
      <c r="B3" s="19" t="s">
        <v>36</v>
      </c>
      <c r="C3" s="18" t="s">
        <v>37</v>
      </c>
      <c r="D3" s="18" t="s">
        <v>38</v>
      </c>
    </row>
    <row r="4" spans="1:4" ht="15.75">
      <c r="A4" s="18" t="s">
        <v>35</v>
      </c>
      <c r="B4" s="19"/>
      <c r="C4" s="36" t="s">
        <v>153</v>
      </c>
      <c r="D4" s="18"/>
    </row>
    <row r="5" spans="1:4" ht="47.25">
      <c r="A5" s="22" t="s">
        <v>17</v>
      </c>
      <c r="B5" s="25" t="s">
        <v>142</v>
      </c>
      <c r="C5" s="25" t="s">
        <v>143</v>
      </c>
      <c r="D5" s="22" t="s">
        <v>144</v>
      </c>
    </row>
    <row r="6" spans="1:4" ht="15.75">
      <c r="A6" s="22" t="s">
        <v>145</v>
      </c>
      <c r="B6" s="26">
        <v>111.5</v>
      </c>
      <c r="C6" s="27">
        <f>+$B$2*B6</f>
        <v>0</v>
      </c>
      <c r="D6" s="28"/>
    </row>
    <row r="7" spans="1:4" ht="15.75">
      <c r="A7" s="22" t="s">
        <v>146</v>
      </c>
      <c r="B7" s="26">
        <v>37.3</v>
      </c>
      <c r="C7" s="27">
        <f aca="true" t="shared" si="0" ref="C7:C12">+$B$2*B7</f>
        <v>0</v>
      </c>
      <c r="D7" s="27">
        <f aca="true" t="shared" si="1" ref="D7:D12">+C7</f>
        <v>0</v>
      </c>
    </row>
    <row r="8" spans="1:4" ht="15.75">
      <c r="A8" s="22" t="s">
        <v>27</v>
      </c>
      <c r="B8" s="26">
        <v>85</v>
      </c>
      <c r="C8" s="27">
        <f t="shared" si="0"/>
        <v>0</v>
      </c>
      <c r="D8" s="27">
        <f t="shared" si="1"/>
        <v>0</v>
      </c>
    </row>
    <row r="9" spans="1:4" ht="15.75">
      <c r="A9" s="22" t="s">
        <v>147</v>
      </c>
      <c r="B9" s="26">
        <v>75.4</v>
      </c>
      <c r="C9" s="27">
        <f t="shared" si="0"/>
        <v>0</v>
      </c>
      <c r="D9" s="27">
        <f t="shared" si="1"/>
        <v>0</v>
      </c>
    </row>
    <row r="10" spans="1:4" ht="15.75">
      <c r="A10" s="22" t="s">
        <v>31</v>
      </c>
      <c r="B10" s="26">
        <v>0</v>
      </c>
      <c r="C10" s="27">
        <f t="shared" si="0"/>
        <v>0</v>
      </c>
      <c r="D10" s="27">
        <f t="shared" si="1"/>
        <v>0</v>
      </c>
    </row>
    <row r="11" spans="1:4" ht="15.75">
      <c r="A11" s="22" t="s">
        <v>148</v>
      </c>
      <c r="B11" s="26">
        <v>63.9</v>
      </c>
      <c r="C11" s="27">
        <f t="shared" si="0"/>
        <v>0</v>
      </c>
      <c r="D11" s="27">
        <f t="shared" si="1"/>
        <v>0</v>
      </c>
    </row>
    <row r="12" spans="1:4" ht="15.75">
      <c r="A12" s="22" t="s">
        <v>30</v>
      </c>
      <c r="B12" s="26">
        <v>29.3</v>
      </c>
      <c r="C12" s="27">
        <f t="shared" si="0"/>
        <v>0</v>
      </c>
      <c r="D12" s="27">
        <f t="shared" si="1"/>
        <v>0</v>
      </c>
    </row>
    <row r="13" spans="1:4" ht="15.75">
      <c r="A13" s="22" t="s">
        <v>10</v>
      </c>
      <c r="B13" s="26">
        <f>SUM(B6:B12)-B7</f>
        <v>365.1</v>
      </c>
      <c r="C13" s="29">
        <f>SUM(C6:C12)-C7</f>
        <v>0</v>
      </c>
      <c r="D13" s="27">
        <f>SUM(D7:D12)</f>
        <v>0</v>
      </c>
    </row>
    <row r="14" spans="1:4" ht="15.75">
      <c r="A14" s="22"/>
      <c r="B14" s="25"/>
      <c r="C14" s="28"/>
      <c r="D14" s="28"/>
    </row>
    <row r="15" spans="1:5" ht="15.75">
      <c r="A15" s="22" t="s">
        <v>149</v>
      </c>
      <c r="B15" s="25"/>
      <c r="C15" s="30">
        <f>+C13/(10^6)</f>
        <v>0</v>
      </c>
      <c r="D15" s="30">
        <f>+D13/(10^6)</f>
        <v>0</v>
      </c>
      <c r="E15" s="11"/>
    </row>
    <row r="16" spans="1:4" ht="15.75">
      <c r="A16" s="22"/>
      <c r="B16" s="25"/>
      <c r="C16" s="31"/>
      <c r="D16" s="22"/>
    </row>
    <row r="17" spans="1:4" ht="15.75">
      <c r="A17" s="22" t="s">
        <v>150</v>
      </c>
      <c r="B17" s="25"/>
      <c r="C17" s="22"/>
      <c r="D17" s="22"/>
    </row>
    <row r="18" spans="1:4" ht="15.75">
      <c r="A18" s="22" t="s">
        <v>151</v>
      </c>
      <c r="B18" s="25"/>
      <c r="C18" s="22"/>
      <c r="D18" s="22"/>
    </row>
    <row r="19" spans="1:4" ht="15.75">
      <c r="A19" s="22" t="s">
        <v>152</v>
      </c>
      <c r="B19" s="25"/>
      <c r="C19" s="22"/>
      <c r="D19" s="22"/>
    </row>
    <row r="22" spans="1:2" ht="15.75">
      <c r="A22" s="33"/>
      <c r="B22" s="34"/>
    </row>
    <row r="23" spans="1:2" ht="15.75">
      <c r="A23" s="35"/>
      <c r="B23" s="34"/>
    </row>
    <row r="24" spans="1:2" ht="15.75">
      <c r="A24" s="35"/>
      <c r="B24" s="34"/>
    </row>
    <row r="25" spans="1:2" ht="15.75">
      <c r="A25" s="35"/>
      <c r="B25" s="34"/>
    </row>
  </sheetData>
  <printOptions gridLines="1" horizontalCentered="1"/>
  <pageMargins left="0.75" right="0.75" top="1" bottom="1" header="0.5" footer="0.5"/>
  <pageSetup fitToHeight="1" fitToWidth="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19" sqref="F19"/>
    </sheetView>
  </sheetViews>
  <sheetFormatPr defaultColWidth="9.140625" defaultRowHeight="12.75"/>
  <cols>
    <col min="1" max="1" width="19.28125" style="7" customWidth="1"/>
    <col min="2" max="3" width="10.28125" style="13" bestFit="1" customWidth="1"/>
    <col min="4" max="4" width="11.28125" style="13" bestFit="1" customWidth="1"/>
    <col min="5" max="6" width="10.28125" style="13" bestFit="1" customWidth="1"/>
    <col min="7" max="7" width="11.28125" style="13" bestFit="1" customWidth="1"/>
    <col min="8" max="8" width="11.8515625" style="13" hidden="1" customWidth="1"/>
    <col min="9" max="9" width="11.8515625" style="13" bestFit="1" customWidth="1"/>
    <col min="10" max="16384" width="9.140625" style="7" customWidth="1"/>
  </cols>
  <sheetData>
    <row r="1" spans="1:9" ht="44.25" customHeight="1">
      <c r="A1" s="20" t="s">
        <v>154</v>
      </c>
      <c r="B1" s="20"/>
      <c r="C1" s="20"/>
      <c r="D1" s="20"/>
      <c r="E1" s="20"/>
      <c r="F1" s="20"/>
      <c r="G1" s="20"/>
      <c r="H1" s="15"/>
      <c r="I1" s="15"/>
    </row>
    <row r="2" spans="1:7" ht="15.75">
      <c r="A2" s="37"/>
      <c r="B2" s="38">
        <v>1990</v>
      </c>
      <c r="C2" s="38">
        <v>1980</v>
      </c>
      <c r="D2" s="38">
        <v>1970</v>
      </c>
      <c r="E2" s="38">
        <v>1960</v>
      </c>
      <c r="F2" s="38">
        <v>1950</v>
      </c>
      <c r="G2" s="38">
        <v>1949</v>
      </c>
    </row>
    <row r="3" spans="1:7" ht="15.75">
      <c r="A3" s="37"/>
      <c r="B3" s="38" t="s">
        <v>155</v>
      </c>
      <c r="C3" s="38" t="s">
        <v>155</v>
      </c>
      <c r="D3" s="38" t="s">
        <v>155</v>
      </c>
      <c r="E3" s="38" t="s">
        <v>155</v>
      </c>
      <c r="F3" s="38" t="s">
        <v>155</v>
      </c>
      <c r="G3" s="38" t="s">
        <v>156</v>
      </c>
    </row>
    <row r="4" spans="1:7" ht="15.75">
      <c r="A4" s="37"/>
      <c r="B4" s="38">
        <v>2000</v>
      </c>
      <c r="C4" s="38">
        <v>1989</v>
      </c>
      <c r="D4" s="38">
        <v>1979</v>
      </c>
      <c r="E4" s="38">
        <v>1969</v>
      </c>
      <c r="F4" s="38">
        <v>1959</v>
      </c>
      <c r="G4" s="38" t="s">
        <v>157</v>
      </c>
    </row>
    <row r="5" spans="1:7" ht="15.75">
      <c r="A5" s="37" t="s">
        <v>158</v>
      </c>
      <c r="B5" s="38"/>
      <c r="C5" s="38"/>
      <c r="D5" s="38"/>
      <c r="E5" s="38"/>
      <c r="F5" s="38"/>
      <c r="G5" s="38"/>
    </row>
    <row r="6" spans="1:7" ht="15.75">
      <c r="A6" s="37" t="s">
        <v>159</v>
      </c>
      <c r="B6" s="38">
        <v>130.9</v>
      </c>
      <c r="C6" s="38">
        <v>127.9</v>
      </c>
      <c r="D6" s="38">
        <v>97.8</v>
      </c>
      <c r="E6" s="38">
        <v>97.2</v>
      </c>
      <c r="F6" s="38">
        <v>85</v>
      </c>
      <c r="G6" s="38">
        <v>85</v>
      </c>
    </row>
    <row r="7" spans="1:7" ht="15.75">
      <c r="A7" s="37" t="s">
        <v>160</v>
      </c>
      <c r="B7" s="38">
        <v>43.8</v>
      </c>
      <c r="C7" s="38">
        <v>42.8</v>
      </c>
      <c r="D7" s="38">
        <v>40.8</v>
      </c>
      <c r="E7" s="38">
        <v>32.7</v>
      </c>
      <c r="F7" s="38">
        <v>28.4</v>
      </c>
      <c r="G7" s="38">
        <v>28.4</v>
      </c>
    </row>
    <row r="8" spans="1:7" ht="15.75">
      <c r="A8" s="37" t="s">
        <v>27</v>
      </c>
      <c r="B8" s="38">
        <v>70.9</v>
      </c>
      <c r="C8" s="38">
        <v>64.3</v>
      </c>
      <c r="D8" s="38">
        <v>63</v>
      </c>
      <c r="E8" s="38">
        <v>64.6</v>
      </c>
      <c r="F8" s="38">
        <v>72.9</v>
      </c>
      <c r="G8" s="38">
        <v>84.3</v>
      </c>
    </row>
    <row r="9" spans="1:7" ht="15.75">
      <c r="A9" s="37" t="s">
        <v>147</v>
      </c>
      <c r="B9" s="38">
        <v>77.8</v>
      </c>
      <c r="C9" s="38">
        <v>91.4</v>
      </c>
      <c r="D9" s="38">
        <v>77.3</v>
      </c>
      <c r="E9" s="38">
        <v>68.3</v>
      </c>
      <c r="F9" s="38">
        <v>79</v>
      </c>
      <c r="G9" s="38">
        <v>87.5</v>
      </c>
    </row>
    <row r="10" spans="1:7" ht="15.75">
      <c r="A10" s="37" t="s">
        <v>31</v>
      </c>
      <c r="B10" s="38">
        <v>21.3</v>
      </c>
      <c r="C10" s="38">
        <v>13.5</v>
      </c>
      <c r="D10" s="38">
        <v>23.2</v>
      </c>
      <c r="E10" s="38"/>
      <c r="F10" s="38">
        <v>11.4</v>
      </c>
      <c r="G10" s="38">
        <v>11.6</v>
      </c>
    </row>
    <row r="11" spans="1:7" ht="15.75">
      <c r="A11" s="37" t="s">
        <v>148</v>
      </c>
      <c r="B11" s="38">
        <v>41.1</v>
      </c>
      <c r="C11" s="38">
        <v>36.6</v>
      </c>
      <c r="D11" s="38">
        <v>37.5</v>
      </c>
      <c r="E11" s="38">
        <v>34.2</v>
      </c>
      <c r="F11" s="38">
        <v>26.3</v>
      </c>
      <c r="G11" s="38">
        <v>51.6</v>
      </c>
    </row>
    <row r="12" spans="1:7" ht="15.75">
      <c r="A12" s="37" t="s">
        <v>30</v>
      </c>
      <c r="B12" s="38">
        <v>14.8</v>
      </c>
      <c r="C12" s="38">
        <v>20</v>
      </c>
      <c r="D12" s="38">
        <v>23</v>
      </c>
      <c r="E12" s="38">
        <v>21.1</v>
      </c>
      <c r="F12" s="38">
        <v>2706</v>
      </c>
      <c r="G12" s="38">
        <v>48.5</v>
      </c>
    </row>
    <row r="13" spans="1:7" ht="15.75">
      <c r="A13" s="37" t="s">
        <v>10</v>
      </c>
      <c r="B13" s="39">
        <f aca="true" t="shared" si="0" ref="B13:G13">+B7+B8+B9+B10+B11</f>
        <v>254.9</v>
      </c>
      <c r="C13" s="39">
        <f t="shared" si="0"/>
        <v>248.6</v>
      </c>
      <c r="D13" s="39">
        <f t="shared" si="0"/>
        <v>241.79999999999998</v>
      </c>
      <c r="E13" s="39">
        <f t="shared" si="0"/>
        <v>199.8</v>
      </c>
      <c r="F13" s="39">
        <f t="shared" si="0"/>
        <v>218.00000000000003</v>
      </c>
      <c r="G13" s="39">
        <f t="shared" si="0"/>
        <v>263.4</v>
      </c>
    </row>
    <row r="14" spans="2:7" ht="15.75">
      <c r="B14" s="34"/>
      <c r="C14" s="34"/>
      <c r="D14" s="34"/>
      <c r="E14" s="34"/>
      <c r="F14" s="34"/>
      <c r="G14" s="34"/>
    </row>
    <row r="15" spans="1:8" ht="15.75">
      <c r="A15" s="40" t="s">
        <v>161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13">
        <f>SUM(B15:G15)</f>
        <v>0</v>
      </c>
    </row>
    <row r="16" ht="15.75">
      <c r="A16" s="24"/>
    </row>
    <row r="17" ht="15.75">
      <c r="A17" s="24"/>
    </row>
    <row r="18" spans="1:9" ht="15.75">
      <c r="A18" s="7" t="s">
        <v>162</v>
      </c>
      <c r="H18" s="13" t="s">
        <v>10</v>
      </c>
      <c r="I18" s="13" t="s">
        <v>163</v>
      </c>
    </row>
    <row r="19" spans="1:9" ht="15.75">
      <c r="A19" s="7" t="s">
        <v>159</v>
      </c>
      <c r="B19" s="42">
        <f>+$B$15*B6</f>
        <v>0</v>
      </c>
      <c r="C19" s="42">
        <f>+$C$15*C6</f>
        <v>0</v>
      </c>
      <c r="D19" s="42">
        <f>+$D$15*D6</f>
        <v>0</v>
      </c>
      <c r="E19" s="42">
        <f>+$E$15*E6</f>
        <v>0</v>
      </c>
      <c r="F19" s="42">
        <f>+$F$15*F6</f>
        <v>0</v>
      </c>
      <c r="G19" s="42">
        <f>+$G$15*G6</f>
        <v>0</v>
      </c>
      <c r="H19" s="42">
        <f>SUM(B19:G19)</f>
        <v>0</v>
      </c>
      <c r="I19" s="43"/>
    </row>
    <row r="20" spans="1:9" ht="15.75">
      <c r="A20" s="7" t="s">
        <v>160</v>
      </c>
      <c r="B20" s="42">
        <f aca="true" t="shared" si="1" ref="B20:B25">+$B$15*B7</f>
        <v>0</v>
      </c>
      <c r="C20" s="42">
        <f aca="true" t="shared" si="2" ref="C20:C25">+$C$15*C7</f>
        <v>0</v>
      </c>
      <c r="D20" s="42">
        <f aca="true" t="shared" si="3" ref="D20:D25">+$D$15*D7</f>
        <v>0</v>
      </c>
      <c r="E20" s="42">
        <f aca="true" t="shared" si="4" ref="E20:E25">+$E$15*D7</f>
        <v>0</v>
      </c>
      <c r="F20" s="42">
        <f aca="true" t="shared" si="5" ref="F20:F25">+$F$15*F7</f>
        <v>0</v>
      </c>
      <c r="G20" s="42">
        <f aca="true" t="shared" si="6" ref="G20:G25">+$G$15*G7</f>
        <v>0</v>
      </c>
      <c r="H20" s="42">
        <f aca="true" t="shared" si="7" ref="H20:H25">SUM(B20:G20)</f>
        <v>0</v>
      </c>
      <c r="I20" s="43">
        <f aca="true" t="shared" si="8" ref="I20:I25">+H20</f>
        <v>0</v>
      </c>
    </row>
    <row r="21" spans="1:9" ht="15.75">
      <c r="A21" s="7" t="s">
        <v>27</v>
      </c>
      <c r="B21" s="42">
        <f t="shared" si="1"/>
        <v>0</v>
      </c>
      <c r="C21" s="42">
        <f t="shared" si="2"/>
        <v>0</v>
      </c>
      <c r="D21" s="42">
        <f t="shared" si="3"/>
        <v>0</v>
      </c>
      <c r="E21" s="42">
        <f t="shared" si="4"/>
        <v>0</v>
      </c>
      <c r="F21" s="42">
        <f t="shared" si="5"/>
        <v>0</v>
      </c>
      <c r="G21" s="42">
        <f t="shared" si="6"/>
        <v>0</v>
      </c>
      <c r="H21" s="42">
        <f t="shared" si="7"/>
        <v>0</v>
      </c>
      <c r="I21" s="43">
        <f t="shared" si="8"/>
        <v>0</v>
      </c>
    </row>
    <row r="22" spans="1:9" ht="15.75">
      <c r="A22" s="7" t="s">
        <v>147</v>
      </c>
      <c r="B22" s="42">
        <f t="shared" si="1"/>
        <v>0</v>
      </c>
      <c r="C22" s="42">
        <f t="shared" si="2"/>
        <v>0</v>
      </c>
      <c r="D22" s="42">
        <f t="shared" si="3"/>
        <v>0</v>
      </c>
      <c r="E22" s="42">
        <f t="shared" si="4"/>
        <v>0</v>
      </c>
      <c r="F22" s="42">
        <f t="shared" si="5"/>
        <v>0</v>
      </c>
      <c r="G22" s="42">
        <f t="shared" si="6"/>
        <v>0</v>
      </c>
      <c r="H22" s="42">
        <f t="shared" si="7"/>
        <v>0</v>
      </c>
      <c r="I22" s="43">
        <f t="shared" si="8"/>
        <v>0</v>
      </c>
    </row>
    <row r="23" spans="1:9" ht="15.75">
      <c r="A23" s="7" t="s">
        <v>31</v>
      </c>
      <c r="B23" s="42">
        <f t="shared" si="1"/>
        <v>0</v>
      </c>
      <c r="C23" s="42">
        <f t="shared" si="2"/>
        <v>0</v>
      </c>
      <c r="D23" s="42">
        <f t="shared" si="3"/>
        <v>0</v>
      </c>
      <c r="E23" s="42">
        <f t="shared" si="4"/>
        <v>0</v>
      </c>
      <c r="F23" s="42">
        <f t="shared" si="5"/>
        <v>0</v>
      </c>
      <c r="G23" s="42">
        <f t="shared" si="6"/>
        <v>0</v>
      </c>
      <c r="H23" s="42">
        <f t="shared" si="7"/>
        <v>0</v>
      </c>
      <c r="I23" s="43">
        <f t="shared" si="8"/>
        <v>0</v>
      </c>
    </row>
    <row r="24" spans="1:9" ht="15.75">
      <c r="A24" s="7" t="s">
        <v>148</v>
      </c>
      <c r="B24" s="42">
        <f t="shared" si="1"/>
        <v>0</v>
      </c>
      <c r="C24" s="42">
        <f t="shared" si="2"/>
        <v>0</v>
      </c>
      <c r="D24" s="42">
        <f t="shared" si="3"/>
        <v>0</v>
      </c>
      <c r="E24" s="42">
        <f t="shared" si="4"/>
        <v>0</v>
      </c>
      <c r="F24" s="42">
        <f t="shared" si="5"/>
        <v>0</v>
      </c>
      <c r="G24" s="42">
        <f t="shared" si="6"/>
        <v>0</v>
      </c>
      <c r="H24" s="42">
        <f t="shared" si="7"/>
        <v>0</v>
      </c>
      <c r="I24" s="43">
        <f t="shared" si="8"/>
        <v>0</v>
      </c>
    </row>
    <row r="25" spans="1:9" ht="15.75">
      <c r="A25" s="7" t="s">
        <v>30</v>
      </c>
      <c r="B25" s="42">
        <f t="shared" si="1"/>
        <v>0</v>
      </c>
      <c r="C25" s="42">
        <f t="shared" si="2"/>
        <v>0</v>
      </c>
      <c r="D25" s="42">
        <f t="shared" si="3"/>
        <v>0</v>
      </c>
      <c r="E25" s="42">
        <f t="shared" si="4"/>
        <v>0</v>
      </c>
      <c r="F25" s="42">
        <f t="shared" si="5"/>
        <v>0</v>
      </c>
      <c r="G25" s="42">
        <f t="shared" si="6"/>
        <v>0</v>
      </c>
      <c r="H25" s="42">
        <f t="shared" si="7"/>
        <v>0</v>
      </c>
      <c r="I25" s="43">
        <f t="shared" si="8"/>
        <v>0</v>
      </c>
    </row>
    <row r="26" spans="1:9" ht="15.75">
      <c r="A26" s="7" t="s">
        <v>164</v>
      </c>
      <c r="B26" s="43"/>
      <c r="C26" s="43"/>
      <c r="D26" s="43"/>
      <c r="E26" s="43"/>
      <c r="F26" s="43"/>
      <c r="G26" s="43"/>
      <c r="H26" s="43">
        <f>SUM(H19:H25)-H20</f>
        <v>0</v>
      </c>
      <c r="I26" s="43">
        <f>SUM(I20:I25)</f>
        <v>0</v>
      </c>
    </row>
    <row r="27" spans="1:9" ht="15.75">
      <c r="A27" s="7" t="s">
        <v>149</v>
      </c>
      <c r="B27" s="43"/>
      <c r="C27" s="43"/>
      <c r="D27" s="43"/>
      <c r="E27" s="43"/>
      <c r="F27" s="43"/>
      <c r="G27" s="43"/>
      <c r="H27" s="43">
        <f>+H26/10^6</f>
        <v>0</v>
      </c>
      <c r="I27" s="44">
        <f>+I26/10^6</f>
        <v>0</v>
      </c>
    </row>
    <row r="33" spans="1:2" ht="15.75">
      <c r="A33" s="33"/>
      <c r="B33" s="34"/>
    </row>
    <row r="34" spans="1:2" ht="15.75">
      <c r="A34" s="35"/>
      <c r="B34" s="34"/>
    </row>
    <row r="35" spans="1:2" ht="15.75">
      <c r="A35" s="35"/>
      <c r="B35" s="34"/>
    </row>
    <row r="36" spans="1:2" ht="15.75">
      <c r="A36" s="35"/>
      <c r="B36" s="34"/>
    </row>
    <row r="37" spans="1:2" ht="15.75">
      <c r="A37" s="35"/>
      <c r="B37" s="34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 Massie</cp:lastModifiedBy>
  <cp:lastPrinted>2009-05-26T20:46:08Z</cp:lastPrinted>
  <dcterms:created xsi:type="dcterms:W3CDTF">1996-10-14T23:33:28Z</dcterms:created>
  <dcterms:modified xsi:type="dcterms:W3CDTF">2009-05-26T21:50:25Z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